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Decision Tree" sheetId="2" state="visible" r:id="rId4"/>
    <sheet name="Results" sheetId="3" state="visible" r:id="rId5"/>
    <sheet name="What If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<sst xmlns="http://schemas.openxmlformats.org/spreadsheetml/2006/main" count="202" uniqueCount="168">
  <si>
    <t xml:space="preserve">DES vs BMS Decision Tree — Input Parameters</t>
  </si>
  <si>
    <t xml:space="preserve">Blue cells = inputs you can change. All other sheets reference these values.</t>
  </si>
  <si>
    <t xml:space="preserve">Parameter</t>
  </si>
  <si>
    <t xml:space="preserve">Value</t>
  </si>
  <si>
    <t xml:space="preserve">Unit</t>
  </si>
  <si>
    <t xml:space="preserve">Source / Note</t>
  </si>
  <si>
    <t xml:space="preserve">COHORT &amp; FRAMEWORK</t>
  </si>
  <si>
    <t xml:space="preserve">Number of patients</t>
  </si>
  <si>
    <t xml:space="preserve">Cohort size for analysis</t>
  </si>
  <si>
    <t xml:space="preserve">Time horizon</t>
  </si>
  <si>
    <t xml:space="preserve">years</t>
  </si>
  <si>
    <t xml:space="preserve">5-year follow-up</t>
  </si>
  <si>
    <t xml:space="preserve">Discount rate</t>
  </si>
  <si>
    <t xml:space="preserve">%</t>
  </si>
  <si>
    <t xml:space="preserve">3% per annum (years 2–5)</t>
  </si>
  <si>
    <t xml:space="preserve">PROBABILITIES — What Can Happen?</t>
  </si>
  <si>
    <t xml:space="preserve">Procedural success — DES</t>
  </si>
  <si>
    <t xml:space="preserve">Indian PCI registry</t>
  </si>
  <si>
    <t xml:space="preserve">Procedural success — BMS</t>
  </si>
  <si>
    <t xml:space="preserve">Restenosis rate — DES</t>
  </si>
  <si>
    <t xml:space="preserve">PMC comparative study; 5–10% range</t>
  </si>
  <si>
    <t xml:space="preserve">Restenosis rate — BMS</t>
  </si>
  <si>
    <t xml:space="preserve">PMC comparative study; 15–20% range</t>
  </si>
  <si>
    <t xml:space="preserve">MACE (no restenosis) — DES</t>
  </si>
  <si>
    <t xml:space="preserve">5-year follow-up data</t>
  </si>
  <si>
    <t xml:space="preserve">MACE (no restenosis) — BMS</t>
  </si>
  <si>
    <t xml:space="preserve">MACE (with restenosis) — DES</t>
  </si>
  <si>
    <t xml:space="preserve">Post-revascularisation</t>
  </si>
  <si>
    <t xml:space="preserve">MACE (with restenosis) — BMS</t>
  </si>
  <si>
    <t xml:space="preserve">MI given MACE</t>
  </si>
  <si>
    <t xml:space="preserve">70% MI, 30% cardiac death</t>
  </si>
  <si>
    <t xml:space="preserve">Cardiac death given MACE</t>
  </si>
  <si>
    <t xml:space="preserve">Complement of MI</t>
  </si>
  <si>
    <t xml:space="preserve">CABG if restenosis</t>
  </si>
  <si>
    <t xml:space="preserve">20% CABG, 80% repeat PCI</t>
  </si>
  <si>
    <t xml:space="preserve">COSTS (₹) — What Does Each Event Cost?</t>
  </si>
  <si>
    <t xml:space="preserve">DES stent price</t>
  </si>
  <si>
    <t xml:space="preserve">₹</t>
  </si>
  <si>
    <t xml:space="preserve">NPPA revised ceiling 2025</t>
  </si>
  <si>
    <t xml:space="preserve">BMS stent price</t>
  </si>
  <si>
    <t xml:space="preserve">PCI procedure cost</t>
  </si>
  <si>
    <t xml:space="preserve">PMJAY/CGHS package rates</t>
  </si>
  <si>
    <t xml:space="preserve">DAPT annual — DES</t>
  </si>
  <si>
    <t xml:space="preserve">12-month dual antiplatelet</t>
  </si>
  <si>
    <t xml:space="preserve">DAPT annual — BMS</t>
  </si>
  <si>
    <t xml:space="preserve">Shorter DAPT</t>
  </si>
  <si>
    <t xml:space="preserve">Follow-up annual</t>
  </si>
  <si>
    <t xml:space="preserve">Annual visits and tests</t>
  </si>
  <si>
    <t xml:space="preserve">Repeat PCI</t>
  </si>
  <si>
    <t xml:space="preserve">More complex than index PCI</t>
  </si>
  <si>
    <t xml:space="preserve">CABG</t>
  </si>
  <si>
    <t xml:space="preserve">If PCI not suitable</t>
  </si>
  <si>
    <t xml:space="preserve">MI management</t>
  </si>
  <si>
    <t xml:space="preserve">Acute MI care</t>
  </si>
  <si>
    <t xml:space="preserve">Cardiac death (terminal care)</t>
  </si>
  <si>
    <t xml:space="preserve">Terminal care costs</t>
  </si>
  <si>
    <t xml:space="preserve">UTILITIES — How Does Each State Feel? (0 = dead, 1 = perfect health)</t>
  </si>
  <si>
    <t xml:space="preserve">Utility — well post-PCI</t>
  </si>
  <si>
    <t xml:space="preserve">Sullivan et al. (international)</t>
  </si>
  <si>
    <t xml:space="preserve">Utility — restenosis recovered</t>
  </si>
  <si>
    <t xml:space="preserve">After repeat revascularisation</t>
  </si>
  <si>
    <t xml:space="preserve">Utility — post-MI</t>
  </si>
  <si>
    <t xml:space="preserve">Surviving MI</t>
  </si>
  <si>
    <t xml:space="preserve">Utility — death</t>
  </si>
  <si>
    <t xml:space="preserve">By definition</t>
  </si>
  <si>
    <t xml:space="preserve">Discount factor (sum over horizon)</t>
  </si>
  <si>
    <t xml:space="preserve">  Σ 1/(1+r)^t for t=0..T-1</t>
  </si>
  <si>
    <t xml:space="preserve">Pathway Counts — Tracing Patients Through the Tree</t>
  </si>
  <si>
    <t xml:space="preserve">Green text = formulas referencing Parameters sheet. All values update automatically.</t>
  </si>
  <si>
    <t xml:space="preserve">Outcome</t>
  </si>
  <si>
    <t xml:space="preserve">DES</t>
  </si>
  <si>
    <t xml:space="preserve">BMS</t>
  </si>
  <si>
    <t xml:space="preserve">Formula Logic</t>
  </si>
  <si>
    <t xml:space="preserve">STEP 1: Procedural Outcomes</t>
  </si>
  <si>
    <t xml:space="preserve">Successful PCI</t>
  </si>
  <si>
    <t xml:space="preserve">n × p_success</t>
  </si>
  <si>
    <t xml:space="preserve">Procedural failure → CABG</t>
  </si>
  <si>
    <t xml:space="preserve">n × (1 − p_success)</t>
  </si>
  <si>
    <t xml:space="preserve">STEP 2: Restenosis (among successful PCI)</t>
  </si>
  <si>
    <t xml:space="preserve">Restenosis (repeat intervention)</t>
  </si>
  <si>
    <t xml:space="preserve">  success × p_restenosis</t>
  </si>
  <si>
    <t xml:space="preserve">No restenosis</t>
  </si>
  <si>
    <t xml:space="preserve">  success × (1 − p_restenosis)</t>
  </si>
  <si>
    <t xml:space="preserve">STEP 3: MACE Events at 5 Years</t>
  </si>
  <si>
    <t xml:space="preserve">MACE from restenosis pathway</t>
  </si>
  <si>
    <t xml:space="preserve">  restenosis × p_mace_with_restenosis</t>
  </si>
  <si>
    <t xml:space="preserve">No MACE from restenosis pathway</t>
  </si>
  <si>
    <t xml:space="preserve">  restenosis × (1 − p_mace_with_rest)</t>
  </si>
  <si>
    <t xml:space="preserve">MACE from no-restenosis pathway</t>
  </si>
  <si>
    <t xml:space="preserve">  no_restenosis × p_mace_no_rest</t>
  </si>
  <si>
    <t xml:space="preserve">No MACE from no-restenosis pathway</t>
  </si>
  <si>
    <t xml:space="preserve">  no_restenosis × (1 − p_mace_no_rest)</t>
  </si>
  <si>
    <t xml:space="preserve">STEP 4: Total MACE &amp; Breakdown</t>
  </si>
  <si>
    <t xml:space="preserve">Total MACE</t>
  </si>
  <si>
    <t xml:space="preserve">  MACE_from_rest + MACE_from_no_rest</t>
  </si>
  <si>
    <t xml:space="preserve">— MI</t>
  </si>
  <si>
    <t xml:space="preserve">  total_MACE × p_mi_given_mace</t>
  </si>
  <si>
    <t xml:space="preserve">— Cardiac death</t>
  </si>
  <si>
    <t xml:space="preserve">  total_MACE × p_death_given_mace</t>
  </si>
  <si>
    <t xml:space="preserve">Well (no restenosis, no MACE)</t>
  </si>
  <si>
    <t xml:space="preserve">  no_mace_no_restenosis (best outcome)</t>
  </si>
  <si>
    <t xml:space="preserve">SANITY CHECK: Do patients add up to 1,000?</t>
  </si>
  <si>
    <t xml:space="preserve">Sum of all terminal states</t>
  </si>
  <si>
    <t xml:space="preserve">Should equal 1,000 — if not, there's a bug!</t>
  </si>
  <si>
    <t xml:space="preserve">Cost-Effectiveness Results — DES vs BMS</t>
  </si>
  <si>
    <t xml:space="preserve">All formulas reference Parameters and Decision Tree sheets.</t>
  </si>
  <si>
    <t xml:space="preserve">Component</t>
  </si>
  <si>
    <t xml:space="preserve">COST VECTORS (₹)</t>
  </si>
  <si>
    <t xml:space="preserve">Initial PCI + Stent</t>
  </si>
  <si>
    <t xml:space="preserve">  success×(procedure+stent) + failure×CABG</t>
  </si>
  <si>
    <t xml:space="preserve">Medications (5 yr)</t>
  </si>
  <si>
    <t xml:space="preserve">  n×DAPT + n×followup×discount_factor</t>
  </si>
  <si>
    <t xml:space="preserve">Restenosis management</t>
  </si>
  <si>
    <t xml:space="preserve">  restenosis×(80%×PCI + 20%×CABG)</t>
  </si>
  <si>
    <t xml:space="preserve">MACE management</t>
  </si>
  <si>
    <t xml:space="preserve">  MI×cost_MI + death×cost_death</t>
  </si>
  <si>
    <t xml:space="preserve">TOTAL COST (cohort)</t>
  </si>
  <si>
    <t xml:space="preserve">Cost per patient</t>
  </si>
  <si>
    <t xml:space="preserve">QALY VECTORS</t>
  </si>
  <si>
    <t xml:space="preserve">  no_mace_no_rest × u_well × time_horizon</t>
  </si>
  <si>
    <t xml:space="preserve">Restenosis recovered (no MACE)</t>
  </si>
  <si>
    <t xml:space="preserve">  6mo well + rest of horizon recovered</t>
  </si>
  <si>
    <t xml:space="preserve">MI survivors</t>
  </si>
  <si>
    <t xml:space="preserve">  2yr well + 3yr post-MI utility</t>
  </si>
  <si>
    <t xml:space="preserve">Cardiac death</t>
  </si>
  <si>
    <t xml:space="preserve">  death_count × u_well × half_horizon</t>
  </si>
  <si>
    <t xml:space="preserve">Procedural failure (→ CABG)</t>
  </si>
  <si>
    <t xml:space="preserve">  failures × u_restenosis × time_horizon</t>
  </si>
  <si>
    <t xml:space="preserve">TOTAL QALYs (cohort)</t>
  </si>
  <si>
    <t xml:space="preserve">QALYs per patient</t>
  </si>
  <si>
    <t xml:space="preserve">INCREMENTAL COST-EFFECTIVENESS RATIO (ICER)</t>
  </si>
  <si>
    <t xml:space="preserve">Incremental cost (DES − BMS)</t>
  </si>
  <si>
    <t xml:space="preserve">Incremental QALYs (DES − BMS)</t>
  </si>
  <si>
    <t xml:space="preserve">ICER (₹ per QALY gained)</t>
  </si>
  <si>
    <t xml:space="preserve">WTP threshold (1× GDP per capita)</t>
  </si>
  <si>
    <t xml:space="preserve">WTP threshold (3× GDP per capita)</t>
  </si>
  <si>
    <t xml:space="preserve">Interpretation</t>
  </si>
  <si>
    <t xml:space="preserve">NUMBER NEEDED TO TREAT (NNT)</t>
  </si>
  <si>
    <t xml:space="preserve">MACE rate — DES</t>
  </si>
  <si>
    <t xml:space="preserve">MACE rate — BMS</t>
  </si>
  <si>
    <t xml:space="preserve">Absolute risk reduction</t>
  </si>
  <si>
    <t xml:space="preserve">NNT to prevent 1 MACE</t>
  </si>
  <si>
    <t xml:space="preserve">What If? — One-Way Sensitivity Analysis (The Hard Way)</t>
  </si>
  <si>
    <t xml:space="preserve">In R: run_model(p_rest_bms = 0.12) — one line. In Excel: see below...</t>
  </si>
  <si>
    <t xml:space="preserve">Try changing BMS restenosis rate — what happens to the ICER?</t>
  </si>
  <si>
    <t xml:space="preserve">To test a different value:</t>
  </si>
  <si>
    <t xml:space="preserve">1. Go to Parameters sheet</t>
  </si>
  <si>
    <t xml:space="preserve">2. Change cell B15 (BMS restenosis rate)</t>
  </si>
  <si>
    <t xml:space="preserve">3. Come back here — the ICER below updates</t>
  </si>
  <si>
    <t xml:space="preserve">4. Write down the result</t>
  </si>
  <si>
    <t xml:space="preserve">5. Go back to Parameters, change to next value</t>
  </si>
  <si>
    <t xml:space="preserve">6. Repeat for each scenario...</t>
  </si>
  <si>
    <t xml:space="preserve">CURRENT MODEL RESULT (live from Results sheet)</t>
  </si>
  <si>
    <t xml:space="preserve">Current BMS restenosis rate</t>
  </si>
  <si>
    <t xml:space="preserve">Current ICER</t>
  </si>
  <si>
    <t xml:space="preserve">RECORD YOUR RESULTS (fill in manually after each change)</t>
  </si>
  <si>
    <t xml:space="preserve">BMS Restenosis Rate</t>
  </si>
  <si>
    <t xml:space="preserve">ICER (₹/QALY)</t>
  </si>
  <si>
    <t xml:space="preserve">Cost-effective?</t>
  </si>
  <si>
    <t xml:space="preserve">Notes</t>
  </si>
  <si>
    <t xml:space="preserve">← type result here</t>
  </si>
  <si>
    <t xml:space="preserve">⬆ That was 7 scenarios. You had to manually change a cell and record each result.</t>
  </si>
  <si>
    <t xml:space="preserve">In R, the same analysis is:</t>
  </si>
  <si>
    <t xml:space="preserve">bms_rates &lt;- seq(0.10, 0.25, by = 0.03)</t>
  </si>
  <si>
    <t xml:space="preserve">results &lt;- sapply(bms_rates, function(r) run_model(p_rest_bms = r)$icer)</t>
  </si>
  <si>
    <t xml:space="preserve">data.frame(BMS_Restenosis = bms_rates, ICER = results)</t>
  </si>
  <si>
    <t xml:space="preserve">3 lines of R. No manual clicking. And for 500 simulations (PSA)? A 5-line loop. In Excel? ...</t>
  </si>
  <si>
    <t xml:space="preserve">This is why we use R for HTA.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</si>
</sst>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"/>
    <numFmt numFmtId="166" formatCode="\₹#,##0"/>
    <numFmt numFmtId="167" formatCode="0.00"/>
    <numFmt numFmtId="168" formatCode="0.000"/>
    <numFmt numFmtId="169" formatCode="#,##0.0"/>
    <numFmt numFmtId="170" formatCode="#,##0.000"/>
    <numFmt numFmtId="171" formatCode="#,##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C3E50"/>
      <name val="Arial"/>
      <family val="0"/>
      <charset val="1"/>
    </font>
    <font>
      <i val="true"/>
      <sz val="10"/>
      <color rgb="FF7F8C8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2C3E5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0"/>
      <color rgb="FF7F8C8D"/>
      <name val="Arial"/>
      <family val="0"/>
      <charset val="1"/>
    </font>
    <font>
      <sz val="11"/>
      <color rgb="FF008000"/>
      <name val="Arial"/>
      <family val="0"/>
      <charset val="1"/>
    </font>
    <font>
      <i val="true"/>
      <sz val="10"/>
      <color rgb="FFE74C3C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0"/>
      <color rgb="FFBDC3C7"/>
      <name val="Arial"/>
      <family val="0"/>
      <charset val="1"/>
    </font>
    <font>
      <b val="true"/>
      <sz val="11"/>
      <color rgb="FFE74C3C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sz val="11"/>
      <color rgb="FF27AE60"/>
      <name val="Consolas"/>
      <family val="0"/>
      <charset val="1"/>
    </font>
    <font>
      <b val="true"/>
      <i val="true"/>
      <sz val="11"/>
      <color rgb="FFE74C3C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EBF5FB"/>
        <bgColor rgb="FFFFFFFF"/>
      </patternFill>
    </fill>
    <fill>
      <patternFill patternType="solid">
        <fgColor rgb="FFFFF9C4"/>
        <bgColor rgb="FFFFFF99"/>
      </patternFill>
    </fill>
    <fill>
      <patternFill patternType="solid">
        <fgColor rgb="FFD4E6F1"/>
        <bgColor rgb="FFD5F5E3"/>
      </patternFill>
    </fill>
    <fill>
      <patternFill patternType="solid">
        <fgColor rgb="FFFADBD8"/>
        <bgColor rgb="FFD4E6F1"/>
      </patternFill>
    </fill>
    <fill>
      <patternFill patternType="solid">
        <fgColor rgb="FFD5F5E3"/>
        <bgColor rgb="FFD4E6F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7F8C8D"/>
      <rgbColor rgb="FF9999FF"/>
      <rgbColor rgb="FF993366"/>
      <rgbColor rgb="FFFFF9C4"/>
      <rgbColor rgb="FFEBF5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4E6F1"/>
      <rgbColor rgb="FFD5F5E3"/>
      <rgbColor rgb="FFFFFF99"/>
      <rgbColor rgb="FF99CCFF"/>
      <rgbColor rgb="FFFF99CC"/>
      <rgbColor rgb="FFCC99FF"/>
      <rgbColor rgb="FFFADBD8"/>
      <rgbColor rgb="FF3498DB"/>
      <rgbColor rgb="FF33CCCC"/>
      <rgbColor rgb="FF99CC00"/>
      <rgbColor rgb="FFFFCC00"/>
      <rgbColor rgb="FFF39C12"/>
      <rgbColor rgb="FFE74C3C"/>
      <rgbColor rgb="FF666699"/>
      <rgbColor rgb="FF969696"/>
      <rgbColor rgb="FF003366"/>
      <rgbColor rgb="FF27AE60"/>
      <rgbColor rgb="FF003300"/>
      <rgbColor rgb="FF333300"/>
      <rgbColor rgb="FF993300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98DB"/>
    <pageSetUpPr fitToPage="false"/>
  </sheetPr>
  <dimension ref="A1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4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6" customFormat="false" ht="15" hidden="false" customHeight="false" outlineLevel="0" collapsed="false">
      <c r="A6" s="4" t="s">
        <v>6</v>
      </c>
      <c r="B6" s="4"/>
      <c r="C6" s="4"/>
      <c r="D6" s="4"/>
    </row>
    <row r="7" customFormat="false" ht="15" hidden="false" customHeight="false" outlineLevel="0" collapsed="false">
      <c r="A7" s="5" t="s">
        <v>7</v>
      </c>
      <c r="B7" s="6" t="n">
        <v>1000</v>
      </c>
      <c r="C7" s="5"/>
      <c r="D7" s="7" t="s">
        <v>8</v>
      </c>
    </row>
    <row r="8" customFormat="false" ht="15" hidden="false" customHeight="false" outlineLevel="0" collapsed="false">
      <c r="A8" s="5" t="s">
        <v>9</v>
      </c>
      <c r="B8" s="6" t="n">
        <v>5</v>
      </c>
      <c r="C8" s="5" t="s">
        <v>10</v>
      </c>
      <c r="D8" s="7" t="s">
        <v>11</v>
      </c>
    </row>
    <row r="9" customFormat="false" ht="15" hidden="false" customHeight="false" outlineLevel="0" collapsed="false">
      <c r="A9" s="5" t="s">
        <v>12</v>
      </c>
      <c r="B9" s="8" t="n">
        <v>0.03</v>
      </c>
      <c r="C9" s="5" t="s">
        <v>13</v>
      </c>
      <c r="D9" s="7" t="s">
        <v>14</v>
      </c>
    </row>
    <row r="11" customFormat="false" ht="15" hidden="false" customHeight="false" outlineLevel="0" collapsed="false">
      <c r="A11" s="4" t="s">
        <v>15</v>
      </c>
      <c r="B11" s="4"/>
      <c r="C11" s="4"/>
      <c r="D11" s="4"/>
    </row>
    <row r="12" customFormat="false" ht="15" hidden="false" customHeight="false" outlineLevel="0" collapsed="false">
      <c r="A12" s="5" t="s">
        <v>16</v>
      </c>
      <c r="B12" s="8" t="n">
        <v>0.97</v>
      </c>
      <c r="C12" s="5" t="s">
        <v>13</v>
      </c>
      <c r="D12" s="7" t="s">
        <v>17</v>
      </c>
    </row>
    <row r="13" customFormat="false" ht="15" hidden="false" customHeight="false" outlineLevel="0" collapsed="false">
      <c r="A13" s="5" t="s">
        <v>18</v>
      </c>
      <c r="B13" s="8" t="n">
        <v>0.96</v>
      </c>
      <c r="C13" s="5" t="s">
        <v>13</v>
      </c>
      <c r="D13" s="7" t="s">
        <v>17</v>
      </c>
    </row>
    <row r="14" customFormat="false" ht="15" hidden="false" customHeight="false" outlineLevel="0" collapsed="false">
      <c r="A14" s="5" t="s">
        <v>19</v>
      </c>
      <c r="B14" s="8" t="n">
        <v>0.08</v>
      </c>
      <c r="C14" s="5" t="s">
        <v>13</v>
      </c>
      <c r="D14" s="7" t="s">
        <v>20</v>
      </c>
    </row>
    <row r="15" customFormat="false" ht="15" hidden="false" customHeight="false" outlineLevel="0" collapsed="false">
      <c r="A15" s="5" t="s">
        <v>21</v>
      </c>
      <c r="B15" s="8" t="n">
        <v>0.2</v>
      </c>
      <c r="C15" s="5" t="s">
        <v>13</v>
      </c>
      <c r="D15" s="7" t="s">
        <v>22</v>
      </c>
    </row>
    <row r="16" customFormat="false" ht="15" hidden="false" customHeight="false" outlineLevel="0" collapsed="false">
      <c r="A16" s="5" t="s">
        <v>23</v>
      </c>
      <c r="B16" s="8" t="n">
        <v>0.08</v>
      </c>
      <c r="C16" s="5" t="s">
        <v>13</v>
      </c>
      <c r="D16" s="7" t="s">
        <v>24</v>
      </c>
    </row>
    <row r="17" customFormat="false" ht="15" hidden="false" customHeight="false" outlineLevel="0" collapsed="false">
      <c r="A17" s="5" t="s">
        <v>25</v>
      </c>
      <c r="B17" s="8" t="n">
        <v>0.15</v>
      </c>
      <c r="C17" s="5" t="s">
        <v>13</v>
      </c>
      <c r="D17" s="7" t="s">
        <v>24</v>
      </c>
    </row>
    <row r="18" customFormat="false" ht="15" hidden="false" customHeight="false" outlineLevel="0" collapsed="false">
      <c r="A18" s="5" t="s">
        <v>26</v>
      </c>
      <c r="B18" s="8" t="n">
        <v>0.15</v>
      </c>
      <c r="C18" s="5" t="s">
        <v>13</v>
      </c>
      <c r="D18" s="7" t="s">
        <v>27</v>
      </c>
    </row>
    <row r="19" customFormat="false" ht="15" hidden="false" customHeight="false" outlineLevel="0" collapsed="false">
      <c r="A19" s="5" t="s">
        <v>28</v>
      </c>
      <c r="B19" s="8" t="n">
        <v>0.25</v>
      </c>
      <c r="C19" s="5" t="s">
        <v>13</v>
      </c>
      <c r="D19" s="7" t="s">
        <v>27</v>
      </c>
    </row>
    <row r="20" customFormat="false" ht="15" hidden="false" customHeight="false" outlineLevel="0" collapsed="false">
      <c r="A20" s="5" t="s">
        <v>29</v>
      </c>
      <c r="B20" s="8" t="n">
        <v>0.7</v>
      </c>
      <c r="C20" s="5" t="s">
        <v>13</v>
      </c>
      <c r="D20" s="7" t="s">
        <v>30</v>
      </c>
    </row>
    <row r="21" customFormat="false" ht="15" hidden="false" customHeight="false" outlineLevel="0" collapsed="false">
      <c r="A21" s="5" t="s">
        <v>31</v>
      </c>
      <c r="B21" s="8" t="n">
        <v>0.3</v>
      </c>
      <c r="C21" s="5" t="s">
        <v>13</v>
      </c>
      <c r="D21" s="7" t="s">
        <v>32</v>
      </c>
    </row>
    <row r="22" customFormat="false" ht="15" hidden="false" customHeight="false" outlineLevel="0" collapsed="false">
      <c r="A22" s="5" t="s">
        <v>33</v>
      </c>
      <c r="B22" s="8" t="n">
        <v>0.2</v>
      </c>
      <c r="C22" s="5" t="s">
        <v>13</v>
      </c>
      <c r="D22" s="7" t="s">
        <v>34</v>
      </c>
    </row>
    <row r="24" customFormat="false" ht="15" hidden="false" customHeight="false" outlineLevel="0" collapsed="false">
      <c r="A24" s="4" t="s">
        <v>35</v>
      </c>
      <c r="B24" s="4"/>
      <c r="C24" s="4"/>
      <c r="D24" s="4"/>
    </row>
    <row r="25" customFormat="false" ht="15" hidden="false" customHeight="false" outlineLevel="0" collapsed="false">
      <c r="A25" s="5" t="s">
        <v>36</v>
      </c>
      <c r="B25" s="9" t="n">
        <v>38933</v>
      </c>
      <c r="C25" s="5" t="s">
        <v>37</v>
      </c>
      <c r="D25" s="7" t="s">
        <v>38</v>
      </c>
    </row>
    <row r="26" customFormat="false" ht="15" hidden="false" customHeight="false" outlineLevel="0" collapsed="false">
      <c r="A26" s="5" t="s">
        <v>39</v>
      </c>
      <c r="B26" s="9" t="n">
        <v>10693</v>
      </c>
      <c r="C26" s="5" t="s">
        <v>37</v>
      </c>
      <c r="D26" s="7" t="s">
        <v>38</v>
      </c>
    </row>
    <row r="27" customFormat="false" ht="15" hidden="false" customHeight="false" outlineLevel="0" collapsed="false">
      <c r="A27" s="5" t="s">
        <v>40</v>
      </c>
      <c r="B27" s="9" t="n">
        <v>120000</v>
      </c>
      <c r="C27" s="5" t="s">
        <v>37</v>
      </c>
      <c r="D27" s="7" t="s">
        <v>41</v>
      </c>
    </row>
    <row r="28" customFormat="false" ht="15" hidden="false" customHeight="false" outlineLevel="0" collapsed="false">
      <c r="A28" s="5" t="s">
        <v>42</v>
      </c>
      <c r="B28" s="9" t="n">
        <v>8000</v>
      </c>
      <c r="C28" s="5" t="s">
        <v>37</v>
      </c>
      <c r="D28" s="7" t="s">
        <v>43</v>
      </c>
    </row>
    <row r="29" customFormat="false" ht="15" hidden="false" customHeight="false" outlineLevel="0" collapsed="false">
      <c r="A29" s="5" t="s">
        <v>44</v>
      </c>
      <c r="B29" s="9" t="n">
        <v>3000</v>
      </c>
      <c r="C29" s="5" t="s">
        <v>37</v>
      </c>
      <c r="D29" s="7" t="s">
        <v>45</v>
      </c>
    </row>
    <row r="30" customFormat="false" ht="15" hidden="false" customHeight="false" outlineLevel="0" collapsed="false">
      <c r="A30" s="5" t="s">
        <v>46</v>
      </c>
      <c r="B30" s="9" t="n">
        <v>5000</v>
      </c>
      <c r="C30" s="5" t="s">
        <v>37</v>
      </c>
      <c r="D30" s="7" t="s">
        <v>47</v>
      </c>
    </row>
    <row r="31" customFormat="false" ht="15" hidden="false" customHeight="false" outlineLevel="0" collapsed="false">
      <c r="A31" s="5" t="s">
        <v>48</v>
      </c>
      <c r="B31" s="9" t="n">
        <v>180000</v>
      </c>
      <c r="C31" s="5" t="s">
        <v>37</v>
      </c>
      <c r="D31" s="7" t="s">
        <v>49</v>
      </c>
    </row>
    <row r="32" customFormat="false" ht="15" hidden="false" customHeight="false" outlineLevel="0" collapsed="false">
      <c r="A32" s="5" t="s">
        <v>50</v>
      </c>
      <c r="B32" s="9" t="n">
        <v>250000</v>
      </c>
      <c r="C32" s="5" t="s">
        <v>37</v>
      </c>
      <c r="D32" s="7" t="s">
        <v>51</v>
      </c>
    </row>
    <row r="33" customFormat="false" ht="15" hidden="false" customHeight="false" outlineLevel="0" collapsed="false">
      <c r="A33" s="5" t="s">
        <v>52</v>
      </c>
      <c r="B33" s="9" t="n">
        <v>200000</v>
      </c>
      <c r="C33" s="5" t="s">
        <v>37</v>
      </c>
      <c r="D33" s="7" t="s">
        <v>53</v>
      </c>
    </row>
    <row r="34" customFormat="false" ht="15" hidden="false" customHeight="false" outlineLevel="0" collapsed="false">
      <c r="A34" s="5" t="s">
        <v>54</v>
      </c>
      <c r="B34" s="9" t="n">
        <v>50000</v>
      </c>
      <c r="C34" s="5" t="s">
        <v>37</v>
      </c>
      <c r="D34" s="7" t="s">
        <v>55</v>
      </c>
    </row>
    <row r="36" customFormat="false" ht="15" hidden="false" customHeight="false" outlineLevel="0" collapsed="false">
      <c r="A36" s="4" t="s">
        <v>56</v>
      </c>
      <c r="B36" s="4"/>
      <c r="C36" s="4"/>
      <c r="D36" s="4"/>
    </row>
    <row r="37" customFormat="false" ht="15" hidden="false" customHeight="false" outlineLevel="0" collapsed="false">
      <c r="A37" s="5" t="s">
        <v>57</v>
      </c>
      <c r="B37" s="10" t="n">
        <v>0.85</v>
      </c>
      <c r="C37" s="5"/>
      <c r="D37" s="7" t="s">
        <v>58</v>
      </c>
    </row>
    <row r="38" customFormat="false" ht="15" hidden="false" customHeight="false" outlineLevel="0" collapsed="false">
      <c r="A38" s="5" t="s">
        <v>59</v>
      </c>
      <c r="B38" s="10" t="n">
        <v>0.78</v>
      </c>
      <c r="C38" s="5"/>
      <c r="D38" s="7" t="s">
        <v>60</v>
      </c>
    </row>
    <row r="39" customFormat="false" ht="15" hidden="false" customHeight="false" outlineLevel="0" collapsed="false">
      <c r="A39" s="5" t="s">
        <v>61</v>
      </c>
      <c r="B39" s="10" t="n">
        <v>0.65</v>
      </c>
      <c r="C39" s="5"/>
      <c r="D39" s="7" t="s">
        <v>62</v>
      </c>
    </row>
    <row r="40" customFormat="false" ht="15" hidden="false" customHeight="false" outlineLevel="0" collapsed="false">
      <c r="A40" s="5" t="s">
        <v>63</v>
      </c>
      <c r="B40" s="10" t="n">
        <v>0</v>
      </c>
      <c r="C40" s="5"/>
      <c r="D40" s="7" t="s">
        <v>64</v>
      </c>
    </row>
    <row r="42" customFormat="false" ht="15" hidden="false" customHeight="false" outlineLevel="0" collapsed="false">
      <c r="A42" s="5" t="s">
        <v>65</v>
      </c>
      <c r="B42" s="11" t="n">
        <f aca="false">1 + 1/(1+B9)^1 + 1/(1+B9)^2 + 1/(1+B9)^3 + 1/(1+B9)^4</f>
        <v>4.71709840281037</v>
      </c>
      <c r="C42" s="12"/>
      <c r="D42" s="13" t="s">
        <v>66</v>
      </c>
    </row>
  </sheetData>
  <mergeCells count="6">
    <mergeCell ref="A1:D1"/>
    <mergeCell ref="A2:D2"/>
    <mergeCell ref="A6:D6"/>
    <mergeCell ref="A11:D11"/>
    <mergeCell ref="A24:D24"/>
    <mergeCell ref="A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8"/>
    <col collapsed="false" customWidth="true" hidden="false" outlineLevel="0" max="3" min="2" style="0" width="18"/>
    <col collapsed="false" customWidth="true" hidden="false" outlineLevel="0" max="4" min="4" style="0" width="40"/>
  </cols>
  <sheetData>
    <row r="1" customFormat="false" ht="17.35" hidden="false" customHeight="false" outlineLevel="0" collapsed="false">
      <c r="A1" s="1" t="s">
        <v>67</v>
      </c>
      <c r="B1" s="1"/>
      <c r="C1" s="1"/>
      <c r="D1" s="1"/>
    </row>
    <row r="2" customFormat="false" ht="15" hidden="false" customHeight="false" outlineLevel="0" collapsed="false">
      <c r="A2" s="2" t="s">
        <v>68</v>
      </c>
      <c r="B2" s="2"/>
      <c r="C2" s="2"/>
      <c r="D2" s="2"/>
    </row>
    <row r="4" customFormat="false" ht="15" hidden="false" customHeight="false" outlineLevel="0" collapsed="false">
      <c r="A4" s="3" t="s">
        <v>69</v>
      </c>
      <c r="B4" s="3" t="s">
        <v>70</v>
      </c>
      <c r="C4" s="3" t="s">
        <v>71</v>
      </c>
      <c r="D4" s="3" t="s">
        <v>72</v>
      </c>
    </row>
    <row r="6" customFormat="false" ht="15" hidden="false" customHeight="false" outlineLevel="0" collapsed="false">
      <c r="A6" s="4" t="s">
        <v>73</v>
      </c>
      <c r="B6" s="4"/>
      <c r="C6" s="4"/>
      <c r="D6" s="4"/>
    </row>
    <row r="7" customFormat="false" ht="15" hidden="false" customHeight="false" outlineLevel="0" collapsed="false">
      <c r="A7" s="5" t="s">
        <v>74</v>
      </c>
      <c r="B7" s="14" t="n">
        <f aca="false">Parameters!B7*Parameters!B12</f>
        <v>970</v>
      </c>
      <c r="C7" s="15" t="n">
        <f aca="false">Parameters!B7*Parameters!B13</f>
        <v>960</v>
      </c>
      <c r="D7" s="13" t="s">
        <v>75</v>
      </c>
    </row>
    <row r="8" customFormat="false" ht="15" hidden="false" customHeight="false" outlineLevel="0" collapsed="false">
      <c r="A8" s="5" t="s">
        <v>76</v>
      </c>
      <c r="B8" s="14" t="n">
        <f aca="false">Parameters!B7*(1-Parameters!B12)</f>
        <v>30</v>
      </c>
      <c r="C8" s="15" t="n">
        <f aca="false">Parameters!B7*(1-Parameters!B13)</f>
        <v>40</v>
      </c>
      <c r="D8" s="13" t="s">
        <v>77</v>
      </c>
    </row>
    <row r="10" customFormat="false" ht="15" hidden="false" customHeight="false" outlineLevel="0" collapsed="false">
      <c r="A10" s="4" t="s">
        <v>78</v>
      </c>
      <c r="B10" s="4"/>
      <c r="C10" s="4"/>
      <c r="D10" s="4"/>
    </row>
    <row r="11" customFormat="false" ht="15" hidden="false" customHeight="false" outlineLevel="0" collapsed="false">
      <c r="A11" s="5" t="s">
        <v>79</v>
      </c>
      <c r="B11" s="14" t="n">
        <f aca="false">B7*Parameters!B14</f>
        <v>77.6</v>
      </c>
      <c r="C11" s="15" t="n">
        <f aca="false">C7*Parameters!B15</f>
        <v>192</v>
      </c>
      <c r="D11" s="13" t="s">
        <v>80</v>
      </c>
    </row>
    <row r="12" customFormat="false" ht="15" hidden="false" customHeight="false" outlineLevel="0" collapsed="false">
      <c r="A12" s="5" t="s">
        <v>81</v>
      </c>
      <c r="B12" s="14" t="n">
        <f aca="false">B7*(1-Parameters!B14)</f>
        <v>892.4</v>
      </c>
      <c r="C12" s="15" t="n">
        <f aca="false">C7*(1-Parameters!B15)</f>
        <v>768</v>
      </c>
      <c r="D12" s="13" t="s">
        <v>82</v>
      </c>
    </row>
    <row r="14" customFormat="false" ht="15" hidden="false" customHeight="false" outlineLevel="0" collapsed="false">
      <c r="A14" s="4" t="s">
        <v>83</v>
      </c>
      <c r="B14" s="4"/>
      <c r="C14" s="4"/>
      <c r="D14" s="4"/>
    </row>
    <row r="15" customFormat="false" ht="15" hidden="false" customHeight="false" outlineLevel="0" collapsed="false">
      <c r="A15" s="5" t="s">
        <v>84</v>
      </c>
      <c r="B15" s="14" t="n">
        <f aca="false">B11*Parameters!B18</f>
        <v>11.64</v>
      </c>
      <c r="C15" s="15" t="n">
        <f aca="false">C11*Parameters!B19</f>
        <v>48</v>
      </c>
      <c r="D15" s="13" t="s">
        <v>85</v>
      </c>
    </row>
    <row r="16" customFormat="false" ht="15" hidden="false" customHeight="false" outlineLevel="0" collapsed="false">
      <c r="A16" s="5" t="s">
        <v>86</v>
      </c>
      <c r="B16" s="14" t="n">
        <f aca="false">B11*(1-Parameters!B18)</f>
        <v>65.96</v>
      </c>
      <c r="C16" s="15" t="n">
        <f aca="false">C11*(1-Parameters!B19)</f>
        <v>144</v>
      </c>
      <c r="D16" s="13" t="s">
        <v>87</v>
      </c>
    </row>
    <row r="17" customFormat="false" ht="15" hidden="false" customHeight="false" outlineLevel="0" collapsed="false">
      <c r="A17" s="5" t="s">
        <v>88</v>
      </c>
      <c r="B17" s="14" t="n">
        <f aca="false">B12*Parameters!B16</f>
        <v>71.392</v>
      </c>
      <c r="C17" s="15" t="n">
        <f aca="false">C12*Parameters!B17</f>
        <v>115.2</v>
      </c>
      <c r="D17" s="13" t="s">
        <v>89</v>
      </c>
    </row>
    <row r="18" customFormat="false" ht="15" hidden="false" customHeight="false" outlineLevel="0" collapsed="false">
      <c r="A18" s="5" t="s">
        <v>90</v>
      </c>
      <c r="B18" s="14" t="n">
        <f aca="false">B12*(1-Parameters!B16)</f>
        <v>821.008</v>
      </c>
      <c r="C18" s="15" t="n">
        <f aca="false">C12*(1-Parameters!B17)</f>
        <v>652.8</v>
      </c>
      <c r="D18" s="13" t="s">
        <v>91</v>
      </c>
    </row>
    <row r="20" customFormat="false" ht="15" hidden="false" customHeight="false" outlineLevel="0" collapsed="false">
      <c r="A20" s="4" t="s">
        <v>92</v>
      </c>
      <c r="B20" s="4"/>
      <c r="C20" s="4"/>
      <c r="D20" s="4"/>
    </row>
    <row r="21" customFormat="false" ht="15" hidden="false" customHeight="false" outlineLevel="0" collapsed="false">
      <c r="A21" s="5" t="s">
        <v>93</v>
      </c>
      <c r="B21" s="14" t="n">
        <f aca="false">B15+B17</f>
        <v>83.032</v>
      </c>
      <c r="C21" s="15" t="n">
        <f aca="false">C15+C17</f>
        <v>163.2</v>
      </c>
      <c r="D21" s="13" t="s">
        <v>94</v>
      </c>
    </row>
    <row r="22" customFormat="false" ht="15" hidden="false" customHeight="false" outlineLevel="0" collapsed="false">
      <c r="A22" s="5" t="s">
        <v>95</v>
      </c>
      <c r="B22" s="14" t="n">
        <f aca="false">B21*Parameters!B20</f>
        <v>58.1224</v>
      </c>
      <c r="C22" s="15" t="n">
        <f aca="false">C21*Parameters!B20</f>
        <v>114.24</v>
      </c>
      <c r="D22" s="13" t="s">
        <v>96</v>
      </c>
    </row>
    <row r="23" customFormat="false" ht="15" hidden="false" customHeight="false" outlineLevel="0" collapsed="false">
      <c r="A23" s="5" t="s">
        <v>97</v>
      </c>
      <c r="B23" s="14" t="n">
        <f aca="false">B21*Parameters!B21</f>
        <v>24.9096</v>
      </c>
      <c r="C23" s="15" t="n">
        <f aca="false">C21*Parameters!B21</f>
        <v>48.96</v>
      </c>
      <c r="D23" s="13" t="s">
        <v>98</v>
      </c>
    </row>
    <row r="24" customFormat="false" ht="15" hidden="false" customHeight="false" outlineLevel="0" collapsed="false">
      <c r="A24" s="5" t="s">
        <v>99</v>
      </c>
      <c r="B24" s="14" t="n">
        <f aca="false">B18</f>
        <v>821.008</v>
      </c>
      <c r="C24" s="15" t="n">
        <f aca="false">C18</f>
        <v>652.8</v>
      </c>
      <c r="D24" s="13" t="s">
        <v>100</v>
      </c>
    </row>
    <row r="26" customFormat="false" ht="15" hidden="false" customHeight="false" outlineLevel="0" collapsed="false">
      <c r="A26" s="4" t="s">
        <v>101</v>
      </c>
      <c r="B26" s="4"/>
      <c r="C26" s="4"/>
      <c r="D26" s="4"/>
    </row>
    <row r="27" customFormat="false" ht="15" hidden="false" customHeight="false" outlineLevel="0" collapsed="false">
      <c r="A27" s="5" t="s">
        <v>102</v>
      </c>
      <c r="B27" s="16" t="n">
        <f aca="false">B8+B16+B18+B22+B23</f>
        <v>1000</v>
      </c>
      <c r="C27" s="16" t="n">
        <f aca="false">C8+C16+C18+C22+C23</f>
        <v>1000</v>
      </c>
      <c r="D27" s="17" t="s">
        <v>103</v>
      </c>
    </row>
  </sheetData>
  <mergeCells count="7">
    <mergeCell ref="A1:D1"/>
    <mergeCell ref="A2:D2"/>
    <mergeCell ref="A6:D6"/>
    <mergeCell ref="A10:D10"/>
    <mergeCell ref="A14:D14"/>
    <mergeCell ref="A20:D20"/>
    <mergeCell ref="A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fals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"/>
    <col collapsed="false" customWidth="true" hidden="false" outlineLevel="0" max="3" min="2" style="0" width="22"/>
    <col collapsed="false" customWidth="true" hidden="false" outlineLevel="0" max="4" min="4" style="0" width="40"/>
  </cols>
  <sheetData>
    <row r="1" customFormat="false" ht="17.35" hidden="false" customHeight="false" outlineLevel="0" collapsed="false">
      <c r="A1" s="1" t="s">
        <v>104</v>
      </c>
      <c r="B1" s="1"/>
      <c r="C1" s="1"/>
      <c r="D1" s="1"/>
    </row>
    <row r="2" customFormat="false" ht="15" hidden="false" customHeight="false" outlineLevel="0" collapsed="false">
      <c r="A2" s="2" t="s">
        <v>105</v>
      </c>
      <c r="B2" s="2"/>
      <c r="C2" s="2"/>
      <c r="D2" s="2"/>
    </row>
    <row r="4" customFormat="false" ht="15" hidden="false" customHeight="false" outlineLevel="0" collapsed="false">
      <c r="A4" s="3" t="s">
        <v>106</v>
      </c>
      <c r="B4" s="3" t="s">
        <v>70</v>
      </c>
      <c r="C4" s="3" t="s">
        <v>71</v>
      </c>
      <c r="D4" s="3" t="s">
        <v>72</v>
      </c>
    </row>
    <row r="6" customFormat="false" ht="15" hidden="false" customHeight="false" outlineLevel="0" collapsed="false">
      <c r="A6" s="4" t="s">
        <v>107</v>
      </c>
      <c r="B6" s="4"/>
      <c r="C6" s="4"/>
      <c r="D6" s="4"/>
    </row>
    <row r="7" customFormat="false" ht="15" hidden="false" customHeight="false" outlineLevel="0" collapsed="false">
      <c r="A7" s="5" t="s">
        <v>108</v>
      </c>
      <c r="B7" s="18" t="n">
        <f aca="false">'Decision Tree'!B7*(Parameters!B27+Parameters!B25)+'Decision Tree'!B8*Parameters!B32</f>
        <v>161665010</v>
      </c>
      <c r="C7" s="19" t="n">
        <f aca="false">'Decision Tree'!C7*(Parameters!B27+Parameters!B26)+'Decision Tree'!C8*Parameters!B32</f>
        <v>135465280</v>
      </c>
      <c r="D7" s="13" t="s">
        <v>109</v>
      </c>
    </row>
    <row r="8" customFormat="false" ht="15" hidden="false" customHeight="false" outlineLevel="0" collapsed="false">
      <c r="A8" s="5" t="s">
        <v>110</v>
      </c>
      <c r="B8" s="18" t="n">
        <f aca="false">Parameters!B7*Parameters!B28+Parameters!B7*Parameters!B30*Parameters!B42</f>
        <v>31585492.0140519</v>
      </c>
      <c r="C8" s="19" t="n">
        <f aca="false">Parameters!B7*Parameters!B29+Parameters!B7*Parameters!B30*Parameters!B42</f>
        <v>26585492.0140519</v>
      </c>
      <c r="D8" s="13" t="s">
        <v>111</v>
      </c>
    </row>
    <row r="9" customFormat="false" ht="15" hidden="false" customHeight="false" outlineLevel="0" collapsed="false">
      <c r="A9" s="5" t="s">
        <v>112</v>
      </c>
      <c r="B9" s="18" t="n">
        <f aca="false">'Decision Tree'!B11*((1-Parameters!B22)*Parameters!B31+Parameters!B22*Parameters!B32)</f>
        <v>15054400</v>
      </c>
      <c r="C9" s="19" t="n">
        <f aca="false">'Decision Tree'!C11*((1-Parameters!B22)*Parameters!B31+Parameters!B22*Parameters!B32)</f>
        <v>37248000</v>
      </c>
      <c r="D9" s="13" t="s">
        <v>113</v>
      </c>
    </row>
    <row r="10" customFormat="false" ht="15" hidden="false" customHeight="false" outlineLevel="0" collapsed="false">
      <c r="A10" s="5" t="s">
        <v>114</v>
      </c>
      <c r="B10" s="18" t="n">
        <f aca="false">'Decision Tree'!B22*Parameters!B33+'Decision Tree'!B23*Parameters!B34</f>
        <v>12869960</v>
      </c>
      <c r="C10" s="19" t="n">
        <f aca="false">'Decision Tree'!C22*Parameters!B33+'Decision Tree'!C23*Parameters!B34</f>
        <v>25296000</v>
      </c>
      <c r="D10" s="13" t="s">
        <v>115</v>
      </c>
    </row>
    <row r="11" customFormat="false" ht="15" hidden="false" customHeight="false" outlineLevel="0" collapsed="false">
      <c r="A11" s="20" t="s">
        <v>116</v>
      </c>
      <c r="B11" s="21" t="n">
        <f aca="false">SUM(B7:B10)</f>
        <v>221174862.014052</v>
      </c>
      <c r="C11" s="22" t="n">
        <f aca="false">SUM(C7:C10)</f>
        <v>224594772.014052</v>
      </c>
      <c r="D11" s="12"/>
    </row>
    <row r="12" customFormat="false" ht="15" hidden="false" customHeight="false" outlineLevel="0" collapsed="false">
      <c r="A12" s="5" t="s">
        <v>117</v>
      </c>
      <c r="B12" s="18" t="n">
        <f aca="false">B11/Parameters!B7</f>
        <v>221174.862014052</v>
      </c>
      <c r="C12" s="19" t="n">
        <f aca="false">C11/Parameters!B7</f>
        <v>224594.772014052</v>
      </c>
      <c r="D12" s="12"/>
    </row>
    <row r="14" customFormat="false" ht="15" hidden="false" customHeight="false" outlineLevel="0" collapsed="false">
      <c r="A14" s="4" t="s">
        <v>118</v>
      </c>
      <c r="B14" s="4"/>
      <c r="C14" s="4"/>
      <c r="D14" s="4"/>
    </row>
    <row r="15" customFormat="false" ht="15" hidden="false" customHeight="false" outlineLevel="0" collapsed="false">
      <c r="A15" s="5" t="s">
        <v>99</v>
      </c>
      <c r="B15" s="14" t="n">
        <f aca="false">'Decision Tree'!B18*Parameters!B37*Parameters!B8</f>
        <v>3489.284</v>
      </c>
      <c r="C15" s="15" t="n">
        <f aca="false">'Decision Tree'!C18*Parameters!B37*Parameters!B8</f>
        <v>2774.4</v>
      </c>
      <c r="D15" s="13" t="s">
        <v>119</v>
      </c>
    </row>
    <row r="16" customFormat="false" ht="15" hidden="false" customHeight="false" outlineLevel="0" collapsed="false">
      <c r="A16" s="5" t="s">
        <v>120</v>
      </c>
      <c r="B16" s="14" t="n">
        <f aca="false">'Decision Tree'!B16*(Parameters!B37*0.5+Parameters!B38*(Parameters!B8-0.5))</f>
        <v>259.5526</v>
      </c>
      <c r="C16" s="15" t="n">
        <f aca="false">'Decision Tree'!C16*(Parameters!B37*0.5+Parameters!B38*(Parameters!B8-0.5))</f>
        <v>566.64</v>
      </c>
      <c r="D16" s="13" t="s">
        <v>121</v>
      </c>
    </row>
    <row r="17" customFormat="false" ht="15" hidden="false" customHeight="false" outlineLevel="0" collapsed="false">
      <c r="A17" s="5" t="s">
        <v>122</v>
      </c>
      <c r="B17" s="14" t="n">
        <f aca="false">'Decision Tree'!B22*(Parameters!B37*2+Parameters!B39*(Parameters!B8-2))</f>
        <v>212.14676</v>
      </c>
      <c r="C17" s="15" t="n">
        <f aca="false">'Decision Tree'!C22*(Parameters!B37*2+Parameters!B39*(Parameters!B8-2))</f>
        <v>416.976</v>
      </c>
      <c r="D17" s="13" t="s">
        <v>123</v>
      </c>
    </row>
    <row r="18" customFormat="false" ht="15" hidden="false" customHeight="false" outlineLevel="0" collapsed="false">
      <c r="A18" s="5" t="s">
        <v>124</v>
      </c>
      <c r="B18" s="14" t="n">
        <f aca="false">'Decision Tree'!B23*Parameters!B37*(Parameters!B8/2)</f>
        <v>52.9329</v>
      </c>
      <c r="C18" s="15" t="n">
        <f aca="false">'Decision Tree'!C23*Parameters!B37*(Parameters!B8/2)</f>
        <v>104.04</v>
      </c>
      <c r="D18" s="13" t="s">
        <v>125</v>
      </c>
    </row>
    <row r="19" customFormat="false" ht="15" hidden="false" customHeight="false" outlineLevel="0" collapsed="false">
      <c r="A19" s="5" t="s">
        <v>126</v>
      </c>
      <c r="B19" s="14" t="n">
        <f aca="false">'Decision Tree'!B8*Parameters!B38*Parameters!B8</f>
        <v>117</v>
      </c>
      <c r="C19" s="15" t="n">
        <f aca="false">'Decision Tree'!C8*Parameters!B38*Parameters!B8</f>
        <v>156</v>
      </c>
      <c r="D19" s="13" t="s">
        <v>127</v>
      </c>
    </row>
    <row r="20" customFormat="false" ht="15" hidden="false" customHeight="false" outlineLevel="0" collapsed="false">
      <c r="A20" s="20" t="s">
        <v>128</v>
      </c>
      <c r="B20" s="23" t="n">
        <f aca="false">SUM(B15:B19)</f>
        <v>4130.91626</v>
      </c>
      <c r="C20" s="24" t="n">
        <f aca="false">SUM(C15:C19)</f>
        <v>4018.056</v>
      </c>
      <c r="D20" s="12"/>
    </row>
    <row r="21" customFormat="false" ht="15" hidden="false" customHeight="false" outlineLevel="0" collapsed="false">
      <c r="A21" s="5" t="s">
        <v>129</v>
      </c>
      <c r="B21" s="25" t="n">
        <f aca="false">B20/Parameters!B7</f>
        <v>4.13091626</v>
      </c>
      <c r="C21" s="26" t="n">
        <f aca="false">C20/Parameters!B7</f>
        <v>4.018056</v>
      </c>
      <c r="D21" s="12"/>
    </row>
    <row r="23" customFormat="false" ht="15" hidden="false" customHeight="false" outlineLevel="0" collapsed="false">
      <c r="A23" s="4" t="s">
        <v>130</v>
      </c>
      <c r="B23" s="4"/>
      <c r="C23" s="4"/>
      <c r="D23" s="4"/>
    </row>
    <row r="24" customFormat="false" ht="15" hidden="false" customHeight="false" outlineLevel="0" collapsed="false">
      <c r="A24" s="20" t="s">
        <v>131</v>
      </c>
      <c r="B24" s="27" t="n">
        <f aca="false">B11-C11</f>
        <v>-3419910</v>
      </c>
      <c r="C24" s="12"/>
      <c r="D24" s="12"/>
    </row>
    <row r="25" customFormat="false" ht="15" hidden="false" customHeight="false" outlineLevel="0" collapsed="false">
      <c r="A25" s="20" t="s">
        <v>132</v>
      </c>
      <c r="B25" s="28" t="n">
        <f aca="false">B20-C20</f>
        <v>112.860260000001</v>
      </c>
      <c r="C25" s="12"/>
      <c r="D25" s="12"/>
    </row>
    <row r="26" customFormat="false" ht="15" hidden="false" customHeight="false" outlineLevel="0" collapsed="false">
      <c r="A26" s="20" t="s">
        <v>133</v>
      </c>
      <c r="B26" s="27" t="n">
        <f aca="false">IF(B25=0,"N/A",B24/B25)</f>
        <v>-30302.163046585</v>
      </c>
      <c r="C26" s="12"/>
      <c r="D26" s="12"/>
    </row>
    <row r="28" customFormat="false" ht="15" hidden="false" customHeight="false" outlineLevel="0" collapsed="false">
      <c r="A28" s="5" t="s">
        <v>134</v>
      </c>
      <c r="B28" s="9" t="n">
        <v>170000</v>
      </c>
      <c r="C28" s="12"/>
      <c r="D28" s="12"/>
    </row>
    <row r="29" customFormat="false" ht="15" hidden="false" customHeight="false" outlineLevel="0" collapsed="false">
      <c r="A29" s="5" t="s">
        <v>135</v>
      </c>
      <c r="B29" s="9" t="n">
        <v>510000</v>
      </c>
      <c r="C29" s="12"/>
      <c r="D29" s="12"/>
    </row>
    <row r="30" customFormat="false" ht="15" hidden="false" customHeight="false" outlineLevel="0" collapsed="false">
      <c r="A30" s="20" t="s">
        <v>136</v>
      </c>
      <c r="B30" s="29" t="str">
        <f aca="false">IF(B26&lt;0,"DOMINANT (DES cheaper &amp; more effective)",IF(B26&lt;B28,"HIGHLY cost-effective (&lt; 1× GDP p.c.)",IF(B26&lt;B29,"Cost-effective (&lt; 3× GDP p.c.)","NOT cost-effective")))</f>
        <v>DOMINANT (DES cheaper &amp; more effective)</v>
      </c>
      <c r="C30" s="29"/>
      <c r="D30" s="29"/>
    </row>
    <row r="33" customFormat="false" ht="15" hidden="false" customHeight="false" outlineLevel="0" collapsed="false">
      <c r="A33" s="4" t="s">
        <v>137</v>
      </c>
      <c r="B33" s="4"/>
      <c r="C33" s="4"/>
      <c r="D33" s="4"/>
    </row>
    <row r="34" customFormat="false" ht="15" hidden="false" customHeight="false" outlineLevel="0" collapsed="false">
      <c r="A34" s="5" t="s">
        <v>138</v>
      </c>
      <c r="B34" s="30" t="n">
        <f aca="false">'Decision Tree'!B21/Parameters!B7</f>
        <v>0.083032</v>
      </c>
      <c r="C34" s="12"/>
      <c r="D34" s="12"/>
    </row>
    <row r="35" customFormat="false" ht="15" hidden="false" customHeight="false" outlineLevel="0" collapsed="false">
      <c r="A35" s="5" t="s">
        <v>139</v>
      </c>
      <c r="B35" s="30" t="n">
        <f aca="false">'Decision Tree'!C21/Parameters!B7</f>
        <v>0.1632</v>
      </c>
      <c r="C35" s="12"/>
      <c r="D35" s="12"/>
    </row>
    <row r="36" customFormat="false" ht="15" hidden="false" customHeight="false" outlineLevel="0" collapsed="false">
      <c r="A36" s="5" t="s">
        <v>140</v>
      </c>
      <c r="B36" s="31" t="n">
        <f aca="false">B35-B34</f>
        <v>0.080168</v>
      </c>
      <c r="C36" s="12"/>
      <c r="D36" s="12"/>
    </row>
    <row r="37" customFormat="false" ht="15" hidden="false" customHeight="false" outlineLevel="0" collapsed="false">
      <c r="A37" s="20" t="s">
        <v>141</v>
      </c>
      <c r="B37" s="32" t="n">
        <f aca="false">IF(B36=0,"N/A",ROUND(1/B36,0))</f>
        <v>12</v>
      </c>
      <c r="C37" s="12"/>
      <c r="D37" s="12"/>
    </row>
  </sheetData>
  <mergeCells count="7">
    <mergeCell ref="A1:D1"/>
    <mergeCell ref="A2:D2"/>
    <mergeCell ref="A6:D6"/>
    <mergeCell ref="A14:D14"/>
    <mergeCell ref="A23:D23"/>
    <mergeCell ref="B30:D30"/>
    <mergeCell ref="A33:D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8"/>
    <col collapsed="false" customWidth="true" hidden="false" outlineLevel="0" max="6" min="6" style="0" width="50"/>
  </cols>
  <sheetData>
    <row r="1" customFormat="false" ht="17.35" hidden="false" customHeight="false" outlineLevel="0" collapsed="false">
      <c r="A1" s="1" t="s">
        <v>142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33" t="s">
        <v>143</v>
      </c>
      <c r="B2" s="33"/>
      <c r="C2" s="33"/>
      <c r="D2" s="33"/>
      <c r="E2" s="33"/>
      <c r="F2" s="33"/>
    </row>
    <row r="4" customFormat="false" ht="15" hidden="false" customHeight="false" outlineLevel="0" collapsed="false">
      <c r="A4" s="34" t="s">
        <v>144</v>
      </c>
      <c r="B4" s="34"/>
      <c r="C4" s="34"/>
      <c r="D4" s="34"/>
      <c r="E4" s="34"/>
      <c r="F4" s="34"/>
    </row>
    <row r="6" customFormat="false" ht="15" hidden="false" customHeight="false" outlineLevel="0" collapsed="false">
      <c r="A6" s="35" t="s">
        <v>145</v>
      </c>
    </row>
    <row r="7" customFormat="false" ht="15" hidden="false" customHeight="false" outlineLevel="0" collapsed="false">
      <c r="A7" s="36" t="s">
        <v>146</v>
      </c>
    </row>
    <row r="8" customFormat="false" ht="15" hidden="false" customHeight="false" outlineLevel="0" collapsed="false">
      <c r="A8" s="36" t="s">
        <v>147</v>
      </c>
    </row>
    <row r="9" customFormat="false" ht="15" hidden="false" customHeight="false" outlineLevel="0" collapsed="false">
      <c r="A9" s="36" t="s">
        <v>148</v>
      </c>
    </row>
    <row r="10" customFormat="false" ht="15" hidden="false" customHeight="false" outlineLevel="0" collapsed="false">
      <c r="A10" s="36" t="s">
        <v>149</v>
      </c>
    </row>
    <row r="11" customFormat="false" ht="15" hidden="false" customHeight="false" outlineLevel="0" collapsed="false">
      <c r="A11" s="36" t="s">
        <v>150</v>
      </c>
    </row>
    <row r="12" customFormat="false" ht="15" hidden="false" customHeight="false" outlineLevel="0" collapsed="false">
      <c r="A12" s="37" t="s">
        <v>151</v>
      </c>
    </row>
    <row r="14" customFormat="false" ht="15" hidden="false" customHeight="false" outlineLevel="0" collapsed="false">
      <c r="A14" s="4" t="s">
        <v>152</v>
      </c>
      <c r="B14" s="4"/>
      <c r="C14" s="4"/>
      <c r="D14" s="4"/>
      <c r="E14" s="4"/>
      <c r="F14" s="4"/>
    </row>
    <row r="15" customFormat="false" ht="15" hidden="false" customHeight="false" outlineLevel="0" collapsed="false">
      <c r="A15" s="5" t="s">
        <v>153</v>
      </c>
      <c r="B15" s="30" t="n">
        <f aca="false">Parameters!B15</f>
        <v>0.2</v>
      </c>
    </row>
    <row r="16" customFormat="false" ht="15" hidden="false" customHeight="false" outlineLevel="0" collapsed="false">
      <c r="A16" s="38" t="s">
        <v>154</v>
      </c>
      <c r="B16" s="39" t="n">
        <f aca="false">Results!B26</f>
        <v>-30302.163046585</v>
      </c>
    </row>
    <row r="18" customFormat="false" ht="15" hidden="false" customHeight="false" outlineLevel="0" collapsed="false">
      <c r="A18" s="4" t="s">
        <v>155</v>
      </c>
      <c r="B18" s="4"/>
      <c r="C18" s="4"/>
      <c r="D18" s="4"/>
      <c r="E18" s="4"/>
      <c r="F18" s="4"/>
    </row>
    <row r="19" customFormat="false" ht="15" hidden="false" customHeight="false" outlineLevel="0" collapsed="false">
      <c r="A19" s="3" t="s">
        <v>156</v>
      </c>
      <c r="B19" s="3" t="s">
        <v>157</v>
      </c>
      <c r="C19" s="3" t="s">
        <v>158</v>
      </c>
      <c r="D19" s="3" t="s">
        <v>159</v>
      </c>
    </row>
    <row r="20" customFormat="false" ht="15" hidden="false" customHeight="false" outlineLevel="0" collapsed="false">
      <c r="A20" s="8" t="n">
        <v>0.1</v>
      </c>
      <c r="B20" s="40" t="s">
        <v>160</v>
      </c>
      <c r="C20" s="5"/>
      <c r="D20" s="5"/>
    </row>
    <row r="21" customFormat="false" ht="15" hidden="false" customHeight="false" outlineLevel="0" collapsed="false">
      <c r="A21" s="8" t="n">
        <v>0.12</v>
      </c>
      <c r="B21" s="40" t="s">
        <v>160</v>
      </c>
      <c r="C21" s="5"/>
      <c r="D21" s="5"/>
    </row>
    <row r="22" customFormat="false" ht="15" hidden="false" customHeight="false" outlineLevel="0" collapsed="false">
      <c r="A22" s="8" t="n">
        <v>0.15</v>
      </c>
      <c r="B22" s="40" t="s">
        <v>160</v>
      </c>
      <c r="C22" s="5"/>
      <c r="D22" s="5"/>
    </row>
    <row r="23" customFormat="false" ht="15" hidden="false" customHeight="false" outlineLevel="0" collapsed="false">
      <c r="A23" s="8" t="n">
        <v>0.18</v>
      </c>
      <c r="B23" s="40" t="s">
        <v>160</v>
      </c>
      <c r="C23" s="5"/>
      <c r="D23" s="5"/>
    </row>
    <row r="24" customFormat="false" ht="15" hidden="false" customHeight="false" outlineLevel="0" collapsed="false">
      <c r="A24" s="8" t="n">
        <v>0.2</v>
      </c>
      <c r="B24" s="40" t="s">
        <v>160</v>
      </c>
      <c r="C24" s="5"/>
      <c r="D24" s="5"/>
    </row>
    <row r="25" customFormat="false" ht="15" hidden="false" customHeight="false" outlineLevel="0" collapsed="false">
      <c r="A25" s="8" t="n">
        <v>0.22</v>
      </c>
      <c r="B25" s="40" t="s">
        <v>160</v>
      </c>
      <c r="C25" s="5"/>
      <c r="D25" s="5"/>
    </row>
    <row r="26" customFormat="false" ht="15" hidden="false" customHeight="false" outlineLevel="0" collapsed="false">
      <c r="A26" s="8" t="n">
        <v>0.25</v>
      </c>
      <c r="B26" s="40" t="s">
        <v>160</v>
      </c>
      <c r="C26" s="5"/>
      <c r="D26" s="5"/>
    </row>
    <row r="28" customFormat="false" ht="15" hidden="false" customHeight="false" outlineLevel="0" collapsed="false">
      <c r="A28" s="41" t="s">
        <v>161</v>
      </c>
      <c r="B28" s="41"/>
      <c r="C28" s="41"/>
      <c r="D28" s="41"/>
      <c r="E28" s="41"/>
      <c r="F28" s="41"/>
    </row>
    <row r="30" customFormat="false" ht="15" hidden="false" customHeight="false" outlineLevel="0" collapsed="false">
      <c r="A30" s="42" t="s">
        <v>162</v>
      </c>
      <c r="B30" s="42"/>
      <c r="C30" s="42"/>
      <c r="D30" s="42"/>
      <c r="E30" s="42"/>
      <c r="F30" s="42"/>
    </row>
    <row r="32" customFormat="false" ht="15" hidden="false" customHeight="false" outlineLevel="0" collapsed="false">
      <c r="A32" s="43" t="s">
        <v>163</v>
      </c>
      <c r="B32" s="43"/>
      <c r="C32" s="43"/>
      <c r="D32" s="43"/>
      <c r="E32" s="43"/>
      <c r="F32" s="43"/>
    </row>
    <row r="33" customFormat="false" ht="15" hidden="false" customHeight="false" outlineLevel="0" collapsed="false">
      <c r="A33" s="43" t="s">
        <v>164</v>
      </c>
      <c r="B33" s="43"/>
      <c r="C33" s="43"/>
      <c r="D33" s="43"/>
      <c r="E33" s="43"/>
      <c r="F33" s="43"/>
    </row>
    <row r="34" customFormat="false" ht="15" hidden="false" customHeight="false" outlineLevel="0" collapsed="false">
      <c r="A34" s="43" t="s">
        <v>165</v>
      </c>
      <c r="B34" s="43"/>
      <c r="C34" s="43"/>
      <c r="D34" s="43"/>
      <c r="E34" s="43"/>
      <c r="F34" s="43"/>
    </row>
    <row r="36" customFormat="false" ht="15" hidden="false" customHeight="false" outlineLevel="0" collapsed="false">
      <c r="A36" s="44" t="s">
        <v>166</v>
      </c>
      <c r="B36" s="44"/>
      <c r="C36" s="44"/>
      <c r="D36" s="44"/>
      <c r="E36" s="44"/>
      <c r="F36" s="44"/>
    </row>
    <row r="38" customFormat="false" ht="17.35" hidden="false" customHeight="false" outlineLevel="0" collapsed="false">
      <c r="A38" s="1" t="s">
        <v>167</v>
      </c>
      <c r="B38" s="1"/>
      <c r="C38" s="1"/>
      <c r="D38" s="1"/>
      <c r="E38" s="1"/>
      <c r="F38" s="1"/>
    </row>
  </sheetData>
  <mergeCells count="12">
    <mergeCell ref="A1:F1"/>
    <mergeCell ref="A2:F2"/>
    <mergeCell ref="A4:F4"/>
    <mergeCell ref="A14:F14"/>
    <mergeCell ref="A18:F18"/>
    <mergeCell ref="A28:F28"/>
    <mergeCell ref="A30:F30"/>
    <mergeCell ref="A32:F32"/>
    <mergeCell ref="A33:F33"/>
    <mergeCell ref="A34:F34"/>
    <mergeCell ref="A36:F36"/>
    <mergeCell ref="A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2026-03-17T15:03:02Z</dcterms:created>
  <dc:creator>openpyxl</dc:creator>
  <dc:description/>
  <dc:language>en-US</dc:language>
  <cp:lastModifiedBy/>
  <dcterms:modified xsi:type="dcterms:W3CDTF">2026-03-17T15:03:02Z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