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rameters" sheetId="1" state="visible" r:id="rId3"/>
    <sheet name="Transition Matrices" sheetId="2" state="visible" r:id="rId4"/>
    <sheet name="Trace - Standard" sheetId="3" state="visible" r:id="rId5"/>
    <sheet name="Trace - Intervention" sheetId="4" state="visible" r:id="rId6"/>
    <sheet name="Cost-Effectivenes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<sst xmlns="http://schemas.openxmlformats.org/spreadsheetml/2006/main" count="91" uniqueCount="61">
  <si>
    <t xml:space="preserve">CKD Markov Model — Parameters</t>
  </si>
  <si>
    <t xml:space="preserve">MODEL SETTINGS</t>
  </si>
  <si>
    <t xml:space="preserve">Cohort size</t>
  </si>
  <si>
    <t xml:space="preserve">Time horizon (years)</t>
  </si>
  <si>
    <t xml:space="preserve">Cycle length (years)</t>
  </si>
  <si>
    <t xml:space="preserve">Discount rate</t>
  </si>
  <si>
    <t xml:space="preserve">TRANSITION PROBABILITIES (Annual)</t>
  </si>
  <si>
    <t xml:space="preserve">Standard Care</t>
  </si>
  <si>
    <t xml:space="preserve">Intervention</t>
  </si>
  <si>
    <t xml:space="preserve">Early → Moderate (p_12)</t>
  </si>
  <si>
    <t xml:space="preserve">Early → Death (p_1d)</t>
  </si>
  <si>
    <t xml:space="preserve">Moderate → Advanced (p_23)</t>
  </si>
  <si>
    <t xml:space="preserve">Moderate → Death (p_2d)</t>
  </si>
  <si>
    <t xml:space="preserve">Advanced → Death (p_3d)</t>
  </si>
  <si>
    <t xml:space="preserve">COSTS (₹ per year)</t>
  </si>
  <si>
    <t xml:space="preserve">Early CKD</t>
  </si>
  <si>
    <t xml:space="preserve">Moderate CKD</t>
  </si>
  <si>
    <t xml:space="preserve">Advanced/Dialysis</t>
  </si>
  <si>
    <t xml:space="preserve">Screening (one-time)</t>
  </si>
  <si>
    <t xml:space="preserve">ACE-inhibitor (annual)</t>
  </si>
  <si>
    <t xml:space="preserve">Treatment effect (HR)</t>
  </si>
  <si>
    <t xml:space="preserve">UTILITY WEIGHTS</t>
  </si>
  <si>
    <t xml:space="preserve">Death</t>
  </si>
  <si>
    <t xml:space="preserve">WTP threshold (1× GDP/capita)</t>
  </si>
  <si>
    <t xml:space="preserve">STANDARD CARE</t>
  </si>
  <si>
    <t xml:space="preserve">Adv/Dialysis</t>
  </si>
  <si>
    <t xml:space="preserve">SCREENING + ACE-INHIBITOR</t>
  </si>
  <si>
    <t xml:space="preserve">STANDARD CARE — Markov Trace</t>
  </si>
  <si>
    <t xml:space="preserve">Cycle</t>
  </si>
  <si>
    <t xml:space="preserve">INTERVENTION — Markov Trace</t>
  </si>
  <si>
    <t xml:space="preserve">COST-EFFECTIVENESS ANALYSIS</t>
  </si>
  <si>
    <t xml:space="preserve">Discount Factor</t>
  </si>
  <si>
    <t xml:space="preserve">HCC Std: Early</t>
  </si>
  <si>
    <t xml:space="preserve">HCC Std: Moderate</t>
  </si>
  <si>
    <t xml:space="preserve">HCC Std: Adv/Dial</t>
  </si>
  <si>
    <t xml:space="preserve">HCC Std: Death</t>
  </si>
  <si>
    <t xml:space="preserve">Cycle Cost Std</t>
  </si>
  <si>
    <t xml:space="preserve">Cycle QALY Std</t>
  </si>
  <si>
    <t xml:space="preserve">Disc Cost Std</t>
  </si>
  <si>
    <t xml:space="preserve">Disc QALY Std</t>
  </si>
  <si>
    <t xml:space="preserve">HCC Int: Early</t>
  </si>
  <si>
    <t xml:space="preserve">HCC Int: Moderate</t>
  </si>
  <si>
    <t xml:space="preserve">HCC Int: Adv/Dial</t>
  </si>
  <si>
    <t xml:space="preserve">HCC Int: Death</t>
  </si>
  <si>
    <t xml:space="preserve">Cycle Cost Int</t>
  </si>
  <si>
    <t xml:space="preserve">Cycle QALY Int</t>
  </si>
  <si>
    <t xml:space="preserve">Disc Cost Int</t>
  </si>
  <si>
    <t xml:space="preserve">Disc QALY Int</t>
  </si>
  <si>
    <t xml:space="preserve">TOTAL</t>
  </si>
  <si>
    <t xml:space="preserve">Screening</t>
  </si>
  <si>
    <t xml:space="preserve">RESULTS SUMMARY</t>
  </si>
  <si>
    <t xml:space="preserve">Strategy</t>
  </si>
  <si>
    <t xml:space="preserve">Total Cost</t>
  </si>
  <si>
    <t xml:space="preserve">Total QALYs</t>
  </si>
  <si>
    <t xml:space="preserve">Cost/Patient</t>
  </si>
  <si>
    <t xml:space="preserve">QALYs/Patient</t>
  </si>
  <si>
    <t xml:space="preserve">Incremental Cost</t>
  </si>
  <si>
    <t xml:space="preserve">Incremental QALYs</t>
  </si>
  <si>
    <t xml:space="preserve">ICER (₹/QALY)</t>
  </si>
  <si>
    <t xml:space="preserve">WTP Threshold</t>
  </si>
  <si>
    <t xml:space="preserve">Cost-Effective?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</si>
</sst>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0.0%"/>
    <numFmt numFmtId="167" formatCode="0.0000"/>
    <numFmt numFmtId="168" formatCode="\₹#,##0"/>
    <numFmt numFmtId="169" formatCode="0.00"/>
    <numFmt numFmtId="170" formatCode="#,##0.00"/>
    <numFmt numFmtId="171" formatCode="#,##0.0"/>
    <numFmt numFmtId="172" formatCode="\₹#,##0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mbria"/>
      <family val="0"/>
      <charset val="1"/>
    </font>
    <font>
      <b val="true"/>
      <sz val="11"/>
      <color rgb="FF4472C4"/>
      <name val="Cambria"/>
      <family val="0"/>
      <charset val="1"/>
    </font>
    <font>
      <b val="true"/>
      <sz val="11"/>
      <name val="Cambria"/>
      <family val="0"/>
      <charset val="1"/>
    </font>
    <font>
      <sz val="11"/>
      <color rgb="FF0000FF"/>
      <name val="Cambria"/>
      <family val="0"/>
      <charset val="1"/>
    </font>
    <font>
      <b val="true"/>
      <sz val="12"/>
      <name val="Cambria"/>
      <family val="0"/>
      <charset val="1"/>
    </font>
    <font>
      <b val="true"/>
      <sz val="12"/>
      <color rgb="FFFFFFFF"/>
      <name val="Cambria"/>
      <family val="0"/>
      <charset val="1"/>
    </font>
    <font>
      <b val="true"/>
      <sz val="12"/>
      <color rgb="FFFF0000"/>
      <name val="Cambria"/>
      <family val="0"/>
      <charset val="1"/>
    </font>
    <font>
      <b val="true"/>
      <sz val="11"/>
      <color rgb="FF006400"/>
      <name val="Cambri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6666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4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3" min="2" style="1" width="18"/>
    <col collapsed="false" customWidth="true" hidden="false" outlineLevel="0" max="4" min="4" style="1" width="25"/>
  </cols>
  <sheetData>
    <row r="1" customFormat="false" ht="17.25" hidden="false" customHeight="tru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</row>
    <row r="4" customFormat="false" ht="15" hidden="false" customHeight="true" outlineLevel="0" collapsed="false">
      <c r="A4" s="4" t="s">
        <v>2</v>
      </c>
      <c r="B4" s="5" t="n">
        <v>10000</v>
      </c>
    </row>
    <row r="5" customFormat="false" ht="15" hidden="false" customHeight="true" outlineLevel="0" collapsed="false">
      <c r="A5" s="4" t="s">
        <v>3</v>
      </c>
      <c r="B5" s="6" t="n">
        <v>20</v>
      </c>
    </row>
    <row r="6" customFormat="false" ht="15" hidden="false" customHeight="true" outlineLevel="0" collapsed="false">
      <c r="A6" s="4" t="s">
        <v>4</v>
      </c>
      <c r="B6" s="6" t="n">
        <v>1</v>
      </c>
    </row>
    <row r="7" customFormat="false" ht="15" hidden="false" customHeight="true" outlineLevel="0" collapsed="false">
      <c r="A7" s="4" t="s">
        <v>5</v>
      </c>
      <c r="B7" s="7" t="n">
        <v>0.03</v>
      </c>
    </row>
    <row r="9" customFormat="false" ht="15" hidden="false" customHeight="true" outlineLevel="0" collapsed="false">
      <c r="A9" s="3" t="s">
        <v>6</v>
      </c>
      <c r="B9" s="4" t="s">
        <v>7</v>
      </c>
      <c r="C9" s="4" t="s">
        <v>8</v>
      </c>
    </row>
    <row r="10" customFormat="false" ht="15" hidden="false" customHeight="true" outlineLevel="0" collapsed="false">
      <c r="A10" s="4" t="s">
        <v>9</v>
      </c>
      <c r="B10" s="8" t="n">
        <v>0.1</v>
      </c>
      <c r="C10" s="9" t="n">
        <f aca="false">1-(1-B10)^B22</f>
        <v>0.067175258969231</v>
      </c>
    </row>
    <row r="11" customFormat="false" ht="15" hidden="false" customHeight="true" outlineLevel="0" collapsed="false">
      <c r="A11" s="4" t="s">
        <v>10</v>
      </c>
      <c r="B11" s="8" t="n">
        <v>0.02</v>
      </c>
      <c r="C11" s="9" t="n">
        <f aca="false">B11</f>
        <v>0.02</v>
      </c>
    </row>
    <row r="12" customFormat="false" ht="15" hidden="false" customHeight="true" outlineLevel="0" collapsed="false">
      <c r="A12" s="4" t="s">
        <v>11</v>
      </c>
      <c r="B12" s="8" t="n">
        <v>0.12</v>
      </c>
      <c r="C12" s="9" t="n">
        <f aca="false">1-(1-B12)^B22</f>
        <v>0.0809088937002238</v>
      </c>
    </row>
    <row r="13" customFormat="false" ht="15" hidden="false" customHeight="true" outlineLevel="0" collapsed="false">
      <c r="A13" s="4" t="s">
        <v>12</v>
      </c>
      <c r="B13" s="8" t="n">
        <v>0.04</v>
      </c>
      <c r="C13" s="9" t="n">
        <f aca="false">B13</f>
        <v>0.04</v>
      </c>
    </row>
    <row r="14" customFormat="false" ht="15" hidden="false" customHeight="true" outlineLevel="0" collapsed="false">
      <c r="A14" s="4" t="s">
        <v>13</v>
      </c>
      <c r="B14" s="8" t="n">
        <v>0.15</v>
      </c>
      <c r="C14" s="9" t="n">
        <f aca="false">B14</f>
        <v>0.15</v>
      </c>
    </row>
    <row r="16" customFormat="false" ht="15" hidden="false" customHeight="true" outlineLevel="0" collapsed="false">
      <c r="A16" s="3" t="s">
        <v>14</v>
      </c>
    </row>
    <row r="17" customFormat="false" ht="15" hidden="false" customHeight="true" outlineLevel="0" collapsed="false">
      <c r="A17" s="4" t="s">
        <v>15</v>
      </c>
      <c r="B17" s="10" t="n">
        <v>12000</v>
      </c>
    </row>
    <row r="18" customFormat="false" ht="15" hidden="false" customHeight="true" outlineLevel="0" collapsed="false">
      <c r="A18" s="4" t="s">
        <v>16</v>
      </c>
      <c r="B18" s="10" t="n">
        <v>45000</v>
      </c>
    </row>
    <row r="19" customFormat="false" ht="15" hidden="false" customHeight="true" outlineLevel="0" collapsed="false">
      <c r="A19" s="4" t="s">
        <v>17</v>
      </c>
      <c r="B19" s="10" t="n">
        <v>350000</v>
      </c>
    </row>
    <row r="20" customFormat="false" ht="15" hidden="false" customHeight="true" outlineLevel="0" collapsed="false">
      <c r="A20" s="4" t="s">
        <v>18</v>
      </c>
      <c r="B20" s="10" t="n">
        <v>500</v>
      </c>
    </row>
    <row r="21" customFormat="false" ht="15" hidden="false" customHeight="true" outlineLevel="0" collapsed="false">
      <c r="A21" s="4" t="s">
        <v>19</v>
      </c>
      <c r="B21" s="10" t="n">
        <v>6000</v>
      </c>
    </row>
    <row r="22" customFormat="false" ht="15" hidden="false" customHeight="true" outlineLevel="0" collapsed="false">
      <c r="A22" s="4" t="s">
        <v>20</v>
      </c>
      <c r="B22" s="11" t="n">
        <v>0.66</v>
      </c>
    </row>
    <row r="24" customFormat="false" ht="15" hidden="false" customHeight="true" outlineLevel="0" collapsed="false">
      <c r="A24" s="3" t="s">
        <v>21</v>
      </c>
    </row>
    <row r="25" customFormat="false" ht="15" hidden="false" customHeight="true" outlineLevel="0" collapsed="false">
      <c r="A25" s="4" t="s">
        <v>15</v>
      </c>
      <c r="B25" s="11" t="n">
        <v>0.85</v>
      </c>
    </row>
    <row r="26" customFormat="false" ht="15" hidden="false" customHeight="true" outlineLevel="0" collapsed="false">
      <c r="A26" s="4" t="s">
        <v>16</v>
      </c>
      <c r="B26" s="11" t="n">
        <v>0.72</v>
      </c>
    </row>
    <row r="27" customFormat="false" ht="15" hidden="false" customHeight="true" outlineLevel="0" collapsed="false">
      <c r="A27" s="4" t="s">
        <v>17</v>
      </c>
      <c r="B27" s="11" t="n">
        <v>0.55</v>
      </c>
    </row>
    <row r="28" customFormat="false" ht="15" hidden="false" customHeight="true" outlineLevel="0" collapsed="false">
      <c r="A28" s="4" t="s">
        <v>22</v>
      </c>
      <c r="B28" s="11" t="n">
        <v>0</v>
      </c>
    </row>
    <row r="30" customFormat="false" ht="15" hidden="false" customHeight="true" outlineLevel="0" collapsed="false">
      <c r="A30" s="4" t="s">
        <v>23</v>
      </c>
      <c r="B30" s="10" t="n">
        <v>170000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2"/>
    <col collapsed="false" customWidth="true" hidden="false" outlineLevel="0" max="9" min="2" style="1" width="18"/>
  </cols>
  <sheetData>
    <row r="1" customFormat="false" ht="15" hidden="false" customHeight="true" outlineLevel="0" collapsed="false">
      <c r="A1" s="12" t="s">
        <v>24</v>
      </c>
    </row>
    <row r="2" customFormat="false" ht="15" hidden="false" customHeight="true" outlineLevel="0" collapsed="false">
      <c r="B2" s="13" t="s">
        <v>15</v>
      </c>
      <c r="C2" s="13" t="s">
        <v>16</v>
      </c>
      <c r="D2" s="13" t="s">
        <v>25</v>
      </c>
      <c r="E2" s="13" t="s">
        <v>22</v>
      </c>
    </row>
    <row r="3" customFormat="false" ht="15" hidden="false" customHeight="true" outlineLevel="0" collapsed="false">
      <c r="A3" s="4" t="s">
        <v>15</v>
      </c>
      <c r="B3" s="9" t="n">
        <f aca="false">1-Parameters!B10-Parameters!B11</f>
        <v>0.88</v>
      </c>
      <c r="C3" s="9" t="n">
        <f aca="false">Parameters!B10</f>
        <v>0.1</v>
      </c>
      <c r="D3" s="9" t="n">
        <v>0</v>
      </c>
      <c r="E3" s="9" t="n">
        <f aca="false">Parameters!B11</f>
        <v>0.02</v>
      </c>
    </row>
    <row r="4" customFormat="false" ht="15" hidden="false" customHeight="true" outlineLevel="0" collapsed="false">
      <c r="A4" s="4" t="s">
        <v>16</v>
      </c>
      <c r="B4" s="9" t="n">
        <v>0</v>
      </c>
      <c r="C4" s="9" t="n">
        <f aca="false">1-Parameters!B12-Parameters!B13</f>
        <v>0.84</v>
      </c>
      <c r="D4" s="9" t="n">
        <f aca="false">Parameters!B12</f>
        <v>0.12</v>
      </c>
      <c r="E4" s="9" t="n">
        <f aca="false">Parameters!B13</f>
        <v>0.04</v>
      </c>
    </row>
    <row r="5" customFormat="false" ht="15" hidden="false" customHeight="true" outlineLevel="0" collapsed="false">
      <c r="A5" s="4" t="s">
        <v>25</v>
      </c>
      <c r="B5" s="9" t="n">
        <v>0</v>
      </c>
      <c r="C5" s="9" t="n">
        <v>0</v>
      </c>
      <c r="D5" s="9" t="n">
        <f aca="false">1-Parameters!B14</f>
        <v>0.85</v>
      </c>
      <c r="E5" s="9" t="n">
        <f aca="false">Parameters!B14</f>
        <v>0.15</v>
      </c>
    </row>
    <row r="6" customFormat="false" ht="15" hidden="false" customHeight="true" outlineLevel="0" collapsed="false">
      <c r="A6" s="4" t="s">
        <v>22</v>
      </c>
      <c r="B6" s="9" t="n">
        <v>0</v>
      </c>
      <c r="C6" s="9" t="n">
        <v>0</v>
      </c>
      <c r="D6" s="9" t="n">
        <v>0</v>
      </c>
      <c r="E6" s="9" t="n">
        <v>1</v>
      </c>
    </row>
    <row r="8" customFormat="false" ht="15" hidden="false" customHeight="true" outlineLevel="0" collapsed="false">
      <c r="A8" s="12" t="s">
        <v>26</v>
      </c>
    </row>
    <row r="9" customFormat="false" ht="15" hidden="false" customHeight="true" outlineLevel="0" collapsed="false">
      <c r="B9" s="13" t="s">
        <v>15</v>
      </c>
      <c r="C9" s="13" t="s">
        <v>16</v>
      </c>
      <c r="D9" s="13" t="s">
        <v>25</v>
      </c>
      <c r="E9" s="13" t="s">
        <v>22</v>
      </c>
    </row>
    <row r="10" customFormat="false" ht="15" hidden="false" customHeight="true" outlineLevel="0" collapsed="false">
      <c r="A10" s="4" t="s">
        <v>15</v>
      </c>
      <c r="B10" s="9" t="n">
        <f aca="false">1-Parameters!C10-Parameters!C11</f>
        <v>0.912824741030769</v>
      </c>
      <c r="C10" s="9" t="n">
        <f aca="false">Parameters!C10</f>
        <v>0.067175258969231</v>
      </c>
      <c r="D10" s="9" t="n">
        <v>0</v>
      </c>
      <c r="E10" s="9" t="n">
        <f aca="false">Parameters!C11</f>
        <v>0.02</v>
      </c>
    </row>
    <row r="11" customFormat="false" ht="15" hidden="false" customHeight="true" outlineLevel="0" collapsed="false">
      <c r="A11" s="4" t="s">
        <v>16</v>
      </c>
      <c r="B11" s="9" t="n">
        <v>0</v>
      </c>
      <c r="C11" s="9" t="n">
        <f aca="false">1-Parameters!C12-Parameters!C13</f>
        <v>0.879091106299776</v>
      </c>
      <c r="D11" s="9" t="n">
        <f aca="false">Parameters!C12</f>
        <v>0.0809088937002238</v>
      </c>
      <c r="E11" s="9" t="n">
        <f aca="false">Parameters!C13</f>
        <v>0.04</v>
      </c>
    </row>
    <row r="12" customFormat="false" ht="15" hidden="false" customHeight="true" outlineLevel="0" collapsed="false">
      <c r="A12" s="4" t="s">
        <v>25</v>
      </c>
      <c r="B12" s="9" t="n">
        <v>0</v>
      </c>
      <c r="C12" s="9" t="n">
        <v>0</v>
      </c>
      <c r="D12" s="9" t="n">
        <f aca="false">1-Parameters!C14</f>
        <v>0.85</v>
      </c>
      <c r="E12" s="9" t="n">
        <f aca="false">Parameters!C14</f>
        <v>0.15</v>
      </c>
    </row>
    <row r="13" customFormat="false" ht="15" hidden="false" customHeight="true" outlineLevel="0" collapsed="false">
      <c r="A13" s="4" t="s">
        <v>22</v>
      </c>
      <c r="B13" s="9" t="n">
        <v>0</v>
      </c>
      <c r="C13" s="9" t="n">
        <v>0</v>
      </c>
      <c r="D13" s="9" t="n">
        <v>0</v>
      </c>
      <c r="E13" s="9" t="n">
        <v>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0"/>
    <col collapsed="false" customWidth="true" hidden="false" outlineLevel="0" max="5" min="2" style="1" width="18"/>
  </cols>
  <sheetData>
    <row r="1" customFormat="false" ht="15" hidden="false" customHeight="true" outlineLevel="0" collapsed="false">
      <c r="A1" s="12" t="s">
        <v>27</v>
      </c>
    </row>
    <row r="2" customFormat="false" ht="15" hidden="false" customHeight="true" outlineLevel="0" collapsed="false">
      <c r="A2" s="13" t="s">
        <v>28</v>
      </c>
      <c r="B2" s="13" t="s">
        <v>15</v>
      </c>
      <c r="C2" s="13" t="s">
        <v>16</v>
      </c>
      <c r="D2" s="13" t="s">
        <v>25</v>
      </c>
      <c r="E2" s="13" t="s">
        <v>22</v>
      </c>
    </row>
    <row r="3" customFormat="false" ht="15" hidden="false" customHeight="true" outlineLevel="0" collapsed="false">
      <c r="A3" s="14" t="n">
        <v>0</v>
      </c>
      <c r="B3" s="15" t="n">
        <v>10000</v>
      </c>
      <c r="C3" s="15" t="n">
        <v>0</v>
      </c>
      <c r="D3" s="15" t="n">
        <v>0</v>
      </c>
      <c r="E3" s="15" t="n">
        <v>0</v>
      </c>
    </row>
    <row r="4" customFormat="false" ht="15" hidden="false" customHeight="true" outlineLevel="0" collapsed="false">
      <c r="A4" s="14" t="n">
        <v>1</v>
      </c>
      <c r="B4" s="15" t="n">
        <f aca="false">B3*'Transition Matrices'!B3+C3*'Transition Matrices'!B4+D3*'Transition Matrices'!B5+E3*'Transition Matrices'!B6</f>
        <v>8800</v>
      </c>
      <c r="C4" s="15" t="n">
        <f aca="false">B3*'Transition Matrices'!C3+C3*'Transition Matrices'!C4+D3*'Transition Matrices'!C5+E3*'Transition Matrices'!C6</f>
        <v>1000</v>
      </c>
      <c r="D4" s="15" t="n">
        <f aca="false">B3*'Transition Matrices'!D3+C3*'Transition Matrices'!D4+D3*'Transition Matrices'!D5+E3*'Transition Matrices'!D6</f>
        <v>0</v>
      </c>
      <c r="E4" s="15" t="n">
        <f aca="false">B3*'Transition Matrices'!E3+C3*'Transition Matrices'!E4+D3*'Transition Matrices'!E5+E3*'Transition Matrices'!E6</f>
        <v>200</v>
      </c>
    </row>
    <row r="5" customFormat="false" ht="15" hidden="false" customHeight="true" outlineLevel="0" collapsed="false">
      <c r="A5" s="14" t="n">
        <v>2</v>
      </c>
      <c r="B5" s="15" t="n">
        <f aca="false">B4*'Transition Matrices'!B3+C4*'Transition Matrices'!B4+D4*'Transition Matrices'!B5+E4*'Transition Matrices'!B6</f>
        <v>7744</v>
      </c>
      <c r="C5" s="15" t="n">
        <f aca="false">B4*'Transition Matrices'!C3+C4*'Transition Matrices'!C4+D4*'Transition Matrices'!C5+E4*'Transition Matrices'!C6</f>
        <v>1720</v>
      </c>
      <c r="D5" s="15" t="n">
        <f aca="false">B4*'Transition Matrices'!D3+C4*'Transition Matrices'!D4+D4*'Transition Matrices'!D5+E4*'Transition Matrices'!D6</f>
        <v>120</v>
      </c>
      <c r="E5" s="15" t="n">
        <f aca="false">B4*'Transition Matrices'!E3+C4*'Transition Matrices'!E4+D4*'Transition Matrices'!E5+E4*'Transition Matrices'!E6</f>
        <v>416</v>
      </c>
    </row>
    <row r="6" customFormat="false" ht="15" hidden="false" customHeight="true" outlineLevel="0" collapsed="false">
      <c r="A6" s="14" t="n">
        <v>3</v>
      </c>
      <c r="B6" s="15" t="n">
        <f aca="false">B5*'Transition Matrices'!B3+C5*'Transition Matrices'!B4+D5*'Transition Matrices'!B5+E5*'Transition Matrices'!B6</f>
        <v>6814.72</v>
      </c>
      <c r="C6" s="15" t="n">
        <f aca="false">B5*'Transition Matrices'!C3+C5*'Transition Matrices'!C4+D5*'Transition Matrices'!C5+E5*'Transition Matrices'!C6</f>
        <v>2219.2</v>
      </c>
      <c r="D6" s="15" t="n">
        <f aca="false">B5*'Transition Matrices'!D3+C5*'Transition Matrices'!D4+D5*'Transition Matrices'!D5+E5*'Transition Matrices'!D6</f>
        <v>308.4</v>
      </c>
      <c r="E6" s="15" t="n">
        <f aca="false">B5*'Transition Matrices'!E3+C5*'Transition Matrices'!E4+D5*'Transition Matrices'!E5+E5*'Transition Matrices'!E6</f>
        <v>657.68</v>
      </c>
    </row>
    <row r="7" customFormat="false" ht="15" hidden="false" customHeight="true" outlineLevel="0" collapsed="false">
      <c r="A7" s="14" t="n">
        <v>4</v>
      </c>
      <c r="B7" s="15" t="n">
        <f aca="false">B6*'Transition Matrices'!B3+C6*'Transition Matrices'!B4+D6*'Transition Matrices'!B5+E6*'Transition Matrices'!B6</f>
        <v>5996.9536</v>
      </c>
      <c r="C7" s="15" t="n">
        <f aca="false">B6*'Transition Matrices'!C3+C6*'Transition Matrices'!C4+D6*'Transition Matrices'!C5+E6*'Transition Matrices'!C6</f>
        <v>2545.6</v>
      </c>
      <c r="D7" s="15" t="n">
        <f aca="false">B6*'Transition Matrices'!D3+C6*'Transition Matrices'!D4+D6*'Transition Matrices'!D5+E6*'Transition Matrices'!D6</f>
        <v>528.444</v>
      </c>
      <c r="E7" s="15" t="n">
        <f aca="false">B6*'Transition Matrices'!E3+C6*'Transition Matrices'!E4+D6*'Transition Matrices'!E5+E6*'Transition Matrices'!E6</f>
        <v>929.0024</v>
      </c>
    </row>
    <row r="8" customFormat="false" ht="15" hidden="false" customHeight="true" outlineLevel="0" collapsed="false">
      <c r="A8" s="14" t="n">
        <v>5</v>
      </c>
      <c r="B8" s="15" t="n">
        <f aca="false">B7*'Transition Matrices'!B3+C7*'Transition Matrices'!B4+D7*'Transition Matrices'!B5+E7*'Transition Matrices'!B6</f>
        <v>5277.319168</v>
      </c>
      <c r="C8" s="15" t="n">
        <f aca="false">B7*'Transition Matrices'!C3+C7*'Transition Matrices'!C4+D7*'Transition Matrices'!C5+E7*'Transition Matrices'!C6</f>
        <v>2737.99936</v>
      </c>
      <c r="D8" s="15" t="n">
        <f aca="false">B7*'Transition Matrices'!D3+C7*'Transition Matrices'!D4+D7*'Transition Matrices'!D5+E7*'Transition Matrices'!D6</f>
        <v>754.6494</v>
      </c>
      <c r="E8" s="15" t="n">
        <f aca="false">B7*'Transition Matrices'!E3+C7*'Transition Matrices'!E4+D7*'Transition Matrices'!E5+E7*'Transition Matrices'!E6</f>
        <v>1230.032072</v>
      </c>
    </row>
    <row r="9" customFormat="false" ht="15" hidden="false" customHeight="true" outlineLevel="0" collapsed="false">
      <c r="A9" s="14" t="n">
        <v>6</v>
      </c>
      <c r="B9" s="15" t="n">
        <f aca="false">B8*'Transition Matrices'!B3+C8*'Transition Matrices'!B4+D8*'Transition Matrices'!B5+E8*'Transition Matrices'!B6</f>
        <v>4644.04086784</v>
      </c>
      <c r="C9" s="15" t="n">
        <f aca="false">B8*'Transition Matrices'!C3+C8*'Transition Matrices'!C4+D8*'Transition Matrices'!C5+E8*'Transition Matrices'!C6</f>
        <v>2827.6513792</v>
      </c>
      <c r="D9" s="15" t="n">
        <f aca="false">B8*'Transition Matrices'!D3+C8*'Transition Matrices'!D4+D8*'Transition Matrices'!D5+E8*'Transition Matrices'!D6</f>
        <v>970.0119132</v>
      </c>
      <c r="E9" s="15" t="n">
        <f aca="false">B8*'Transition Matrices'!E3+C8*'Transition Matrices'!E4+D8*'Transition Matrices'!E5+E8*'Transition Matrices'!E6</f>
        <v>1558.29583976</v>
      </c>
    </row>
    <row r="10" customFormat="false" ht="15" hidden="false" customHeight="true" outlineLevel="0" collapsed="false">
      <c r="A10" s="14" t="n">
        <v>7</v>
      </c>
      <c r="B10" s="15" t="n">
        <f aca="false">B9*'Transition Matrices'!B3+C9*'Transition Matrices'!B4+D9*'Transition Matrices'!B5+E9*'Transition Matrices'!B6</f>
        <v>4086.7559636992</v>
      </c>
      <c r="C10" s="15" t="n">
        <f aca="false">B9*'Transition Matrices'!C3+C9*'Transition Matrices'!C4+D9*'Transition Matrices'!C5+E9*'Transition Matrices'!C6</f>
        <v>2839.631245312</v>
      </c>
      <c r="D10" s="15" t="n">
        <f aca="false">B9*'Transition Matrices'!D3+C9*'Transition Matrices'!D4+D9*'Transition Matrices'!D5+E9*'Transition Matrices'!D6</f>
        <v>1163.828291724</v>
      </c>
      <c r="E10" s="15" t="n">
        <f aca="false">B9*'Transition Matrices'!E3+C9*'Transition Matrices'!E4+D9*'Transition Matrices'!E5+E9*'Transition Matrices'!E6</f>
        <v>1909.7844992648</v>
      </c>
    </row>
    <row r="11" customFormat="false" ht="15" hidden="false" customHeight="true" outlineLevel="0" collapsed="false">
      <c r="A11" s="14" t="n">
        <v>8</v>
      </c>
      <c r="B11" s="15" t="n">
        <f aca="false">B10*'Transition Matrices'!B3+C10*'Transition Matrices'!B4+D10*'Transition Matrices'!B5+E10*'Transition Matrices'!B6</f>
        <v>3596.3452480553</v>
      </c>
      <c r="C11" s="15" t="n">
        <f aca="false">B10*'Transition Matrices'!C3+C10*'Transition Matrices'!C4+D10*'Transition Matrices'!C5+E10*'Transition Matrices'!C6</f>
        <v>2793.965842432</v>
      </c>
      <c r="D11" s="15" t="n">
        <f aca="false">B10*'Transition Matrices'!D3+C10*'Transition Matrices'!D4+D10*'Transition Matrices'!D5+E10*'Transition Matrices'!D6</f>
        <v>1330.00979740284</v>
      </c>
      <c r="E11" s="15" t="n">
        <f aca="false">B10*'Transition Matrices'!E3+C10*'Transition Matrices'!E4+D10*'Transition Matrices'!E5+E10*'Transition Matrices'!E6</f>
        <v>2279.67911210986</v>
      </c>
    </row>
    <row r="12" customFormat="false" ht="15" hidden="false" customHeight="true" outlineLevel="0" collapsed="false">
      <c r="A12" s="14" t="n">
        <v>9</v>
      </c>
      <c r="B12" s="15" t="n">
        <f aca="false">B11*'Transition Matrices'!B3+C11*'Transition Matrices'!B4+D11*'Transition Matrices'!B5+E11*'Transition Matrices'!B6</f>
        <v>3164.78381828866</v>
      </c>
      <c r="C12" s="15" t="n">
        <f aca="false">B11*'Transition Matrices'!C3+C11*'Transition Matrices'!C4+D11*'Transition Matrices'!C5+E11*'Transition Matrices'!C6</f>
        <v>2706.56583244841</v>
      </c>
      <c r="D12" s="15" t="n">
        <f aca="false">B11*'Transition Matrices'!D3+C11*'Transition Matrices'!D4+D11*'Transition Matrices'!D5+E11*'Transition Matrices'!D6</f>
        <v>1465.78422888425</v>
      </c>
      <c r="E12" s="15" t="n">
        <f aca="false">B11*'Transition Matrices'!E3+C11*'Transition Matrices'!E4+D11*'Transition Matrices'!E5+E11*'Transition Matrices'!E6</f>
        <v>2662.86612037868</v>
      </c>
    </row>
    <row r="13" customFormat="false" ht="15" hidden="false" customHeight="true" outlineLevel="0" collapsed="false">
      <c r="A13" s="14" t="n">
        <v>10</v>
      </c>
      <c r="B13" s="15" t="n">
        <f aca="false">B12*'Transition Matrices'!B3+C12*'Transition Matrices'!B4+D12*'Transition Matrices'!B5+E12*'Transition Matrices'!B6</f>
        <v>2785.00976009402</v>
      </c>
      <c r="C13" s="15" t="n">
        <f aca="false">B12*'Transition Matrices'!C3+C12*'Transition Matrices'!C4+D12*'Transition Matrices'!C5+E12*'Transition Matrices'!C6</f>
        <v>2589.99368108553</v>
      </c>
      <c r="D13" s="15" t="n">
        <f aca="false">B12*'Transition Matrices'!D3+C12*'Transition Matrices'!D4+D12*'Transition Matrices'!D5+E12*'Transition Matrices'!D6</f>
        <v>1570.70449444542</v>
      </c>
      <c r="E13" s="15" t="n">
        <f aca="false">B12*'Transition Matrices'!E3+C12*'Transition Matrices'!E4+D12*'Transition Matrices'!E5+E12*'Transition Matrices'!E6</f>
        <v>3054.29206437502</v>
      </c>
    </row>
    <row r="14" customFormat="false" ht="15" hidden="false" customHeight="true" outlineLevel="0" collapsed="false">
      <c r="A14" s="14" t="n">
        <v>11</v>
      </c>
      <c r="B14" s="15" t="n">
        <f aca="false">B13*'Transition Matrices'!B3+C13*'Transition Matrices'!B4+D13*'Transition Matrices'!B5+E13*'Transition Matrices'!B6</f>
        <v>2450.80858888274</v>
      </c>
      <c r="C14" s="15" t="n">
        <f aca="false">B13*'Transition Matrices'!C3+C13*'Transition Matrices'!C4+D13*'Transition Matrices'!C5+E13*'Transition Matrices'!C6</f>
        <v>2454.09566812125</v>
      </c>
      <c r="D14" s="15" t="n">
        <f aca="false">B13*'Transition Matrices'!D3+C13*'Transition Matrices'!D4+D13*'Transition Matrices'!D5+E13*'Transition Matrices'!D6</f>
        <v>1645.89806200887</v>
      </c>
      <c r="E14" s="15" t="n">
        <f aca="false">B13*'Transition Matrices'!E3+C13*'Transition Matrices'!E4+D13*'Transition Matrices'!E5+E13*'Transition Matrices'!E6</f>
        <v>3449.19768098714</v>
      </c>
    </row>
    <row r="15" customFormat="false" ht="15" hidden="false" customHeight="true" outlineLevel="0" collapsed="false">
      <c r="A15" s="14" t="n">
        <v>12</v>
      </c>
      <c r="B15" s="15" t="n">
        <f aca="false">B14*'Transition Matrices'!B3+C14*'Transition Matrices'!B4+D14*'Transition Matrices'!B5+E14*'Transition Matrices'!B6</f>
        <v>2156.71155821681</v>
      </c>
      <c r="C15" s="15" t="n">
        <f aca="false">B14*'Transition Matrices'!C3+C14*'Transition Matrices'!C4+D14*'Transition Matrices'!C5+E14*'Transition Matrices'!C6</f>
        <v>2306.52122011012</v>
      </c>
      <c r="D15" s="15" t="n">
        <f aca="false">B14*'Transition Matrices'!D3+C14*'Transition Matrices'!D4+D14*'Transition Matrices'!D5+E14*'Transition Matrices'!D6</f>
        <v>1693.50483288209</v>
      </c>
      <c r="E15" s="15" t="n">
        <f aca="false">B14*'Transition Matrices'!E3+C14*'Transition Matrices'!E4+D14*'Transition Matrices'!E5+E14*'Transition Matrices'!E6</f>
        <v>3843.26238879098</v>
      </c>
    </row>
    <row r="16" customFormat="false" ht="15" hidden="false" customHeight="true" outlineLevel="0" collapsed="false">
      <c r="A16" s="14" t="n">
        <v>13</v>
      </c>
      <c r="B16" s="15" t="n">
        <f aca="false">B15*'Transition Matrices'!B3+C15*'Transition Matrices'!B4+D15*'Transition Matrices'!B5+E15*'Transition Matrices'!B6</f>
        <v>1897.90617123079</v>
      </c>
      <c r="C16" s="15" t="n">
        <f aca="false">B15*'Transition Matrices'!C3+C15*'Transition Matrices'!C4+D15*'Transition Matrices'!C5+E15*'Transition Matrices'!C6</f>
        <v>2153.14898071418</v>
      </c>
      <c r="D16" s="15" t="n">
        <f aca="false">B15*'Transition Matrices'!D3+C15*'Transition Matrices'!D4+D15*'Transition Matrices'!D5+E15*'Transition Matrices'!D6</f>
        <v>1716.26165436299</v>
      </c>
      <c r="E16" s="15" t="n">
        <f aca="false">B15*'Transition Matrices'!E3+C15*'Transition Matrices'!E4+D15*'Transition Matrices'!E5+E15*'Transition Matrices'!E6</f>
        <v>4232.68319369203</v>
      </c>
    </row>
    <row r="17" customFormat="false" ht="15" hidden="false" customHeight="true" outlineLevel="0" collapsed="false">
      <c r="A17" s="14" t="n">
        <v>14</v>
      </c>
      <c r="B17" s="15" t="n">
        <f aca="false">B16*'Transition Matrices'!B3+C16*'Transition Matrices'!B4+D16*'Transition Matrices'!B5+E16*'Transition Matrices'!B6</f>
        <v>1670.1574306831</v>
      </c>
      <c r="C17" s="15" t="n">
        <f aca="false">B16*'Transition Matrices'!C3+C16*'Transition Matrices'!C4+D16*'Transition Matrices'!C5+E16*'Transition Matrices'!C6</f>
        <v>1998.43576092299</v>
      </c>
      <c r="D17" s="15" t="n">
        <f aca="false">B16*'Transition Matrices'!D3+C16*'Transition Matrices'!D4+D16*'Transition Matrices'!D5+E16*'Transition Matrices'!D6</f>
        <v>1717.20028389425</v>
      </c>
      <c r="E17" s="15" t="n">
        <f aca="false">B16*'Transition Matrices'!E3+C16*'Transition Matrices'!E4+D16*'Transition Matrices'!E5+E16*'Transition Matrices'!E6</f>
        <v>4614.20652449966</v>
      </c>
    </row>
    <row r="18" customFormat="false" ht="15" hidden="false" customHeight="true" outlineLevel="0" collapsed="false">
      <c r="A18" s="14" t="n">
        <v>15</v>
      </c>
      <c r="B18" s="15" t="n">
        <f aca="false">B17*'Transition Matrices'!B3+C17*'Transition Matrices'!B4+D17*'Transition Matrices'!B5+E17*'Transition Matrices'!B6</f>
        <v>1469.73853900113</v>
      </c>
      <c r="C18" s="15" t="n">
        <f aca="false">B17*'Transition Matrices'!C3+C17*'Transition Matrices'!C4+D17*'Transition Matrices'!C5+E17*'Transition Matrices'!C6</f>
        <v>1845.70178224362</v>
      </c>
      <c r="D18" s="15" t="n">
        <f aca="false">B17*'Transition Matrices'!D3+C17*'Transition Matrices'!D4+D17*'Transition Matrices'!D5+E17*'Transition Matrices'!D6</f>
        <v>1699.43253262087</v>
      </c>
      <c r="E18" s="15" t="n">
        <f aca="false">B17*'Transition Matrices'!E3+C17*'Transition Matrices'!E4+D17*'Transition Matrices'!E5+E17*'Transition Matrices'!E6</f>
        <v>4985.12714613438</v>
      </c>
    </row>
    <row r="19" customFormat="false" ht="15" hidden="false" customHeight="true" outlineLevel="0" collapsed="false">
      <c r="A19" s="14" t="n">
        <v>16</v>
      </c>
      <c r="B19" s="15" t="n">
        <f aca="false">B18*'Transition Matrices'!B3+C18*'Transition Matrices'!B4+D18*'Transition Matrices'!B5+E18*'Transition Matrices'!B6</f>
        <v>1293.36991432099</v>
      </c>
      <c r="C19" s="15" t="n">
        <f aca="false">B18*'Transition Matrices'!C3+C18*'Transition Matrices'!C4+D18*'Transition Matrices'!C5+E18*'Transition Matrices'!C6</f>
        <v>1697.36335098476</v>
      </c>
      <c r="D19" s="15" t="n">
        <f aca="false">B18*'Transition Matrices'!D3+C18*'Transition Matrices'!D4+D18*'Transition Matrices'!D5+E18*'Transition Matrices'!D6</f>
        <v>1666.00186659697</v>
      </c>
      <c r="E19" s="15" t="n">
        <f aca="false">B18*'Transition Matrices'!E3+C18*'Transition Matrices'!E4+D18*'Transition Matrices'!E5+E18*'Transition Matrices'!E6</f>
        <v>5343.26486809728</v>
      </c>
    </row>
    <row r="20" customFormat="false" ht="15" hidden="false" customHeight="true" outlineLevel="0" collapsed="false">
      <c r="A20" s="14" t="n">
        <v>17</v>
      </c>
      <c r="B20" s="15" t="n">
        <f aca="false">B19*'Transition Matrices'!B3+C19*'Transition Matrices'!B4+D19*'Transition Matrices'!B5+E19*'Transition Matrices'!B6</f>
        <v>1138.16552460247</v>
      </c>
      <c r="C20" s="15" t="n">
        <f aca="false">B19*'Transition Matrices'!C3+C19*'Transition Matrices'!C4+D19*'Transition Matrices'!C5+E19*'Transition Matrices'!C6</f>
        <v>1555.12220625929</v>
      </c>
      <c r="D20" s="15" t="n">
        <f aca="false">B19*'Transition Matrices'!D3+C19*'Transition Matrices'!D4+D19*'Transition Matrices'!D5+E19*'Transition Matrices'!D6</f>
        <v>1619.7851887256</v>
      </c>
      <c r="E20" s="15" t="n">
        <f aca="false">B19*'Transition Matrices'!E3+C19*'Transition Matrices'!E4+D19*'Transition Matrices'!E5+E19*'Transition Matrices'!E6</f>
        <v>5686.92708041263</v>
      </c>
    </row>
    <row r="21" customFormat="false" ht="15" hidden="false" customHeight="true" outlineLevel="0" collapsed="false">
      <c r="A21" s="14" t="n">
        <v>18</v>
      </c>
      <c r="B21" s="15" t="n">
        <f aca="false">B20*'Transition Matrices'!B3+C20*'Transition Matrices'!B4+D20*'Transition Matrices'!B5+E20*'Transition Matrices'!B6</f>
        <v>1001.58566165018</v>
      </c>
      <c r="C21" s="15" t="n">
        <f aca="false">B20*'Transition Matrices'!C3+C20*'Transition Matrices'!C4+D20*'Transition Matrices'!C5+E20*'Transition Matrices'!C6</f>
        <v>1420.11920571805</v>
      </c>
      <c r="D21" s="15" t="n">
        <f aca="false">B20*'Transition Matrices'!D3+C20*'Transition Matrices'!D4+D20*'Transition Matrices'!D5+E20*'Transition Matrices'!D6</f>
        <v>1563.43207516787</v>
      </c>
      <c r="E21" s="15" t="n">
        <f aca="false">B20*'Transition Matrices'!E3+C20*'Transition Matrices'!E4+D20*'Transition Matrices'!E5+E20*'Transition Matrices'!E6</f>
        <v>6014.8630574639</v>
      </c>
    </row>
    <row r="22" customFormat="false" ht="15" hidden="false" customHeight="true" outlineLevel="0" collapsed="false">
      <c r="A22" s="14" t="n">
        <v>19</v>
      </c>
      <c r="B22" s="15" t="n">
        <f aca="false">B21*'Transition Matrices'!B3+C21*'Transition Matrices'!B4+D21*'Transition Matrices'!B5+E21*'Transition Matrices'!B6</f>
        <v>881.395382252154</v>
      </c>
      <c r="C22" s="15" t="n">
        <f aca="false">B21*'Transition Matrices'!C3+C21*'Transition Matrices'!C4+D21*'Transition Matrices'!C5+E21*'Transition Matrices'!C6</f>
        <v>1293.05869896818</v>
      </c>
      <c r="D22" s="15" t="n">
        <f aca="false">B21*'Transition Matrices'!D3+C21*'Transition Matrices'!D4+D21*'Transition Matrices'!D5+E21*'Transition Matrices'!D6</f>
        <v>1499.33156857886</v>
      </c>
      <c r="E22" s="15" t="n">
        <f aca="false">B21*'Transition Matrices'!E3+C21*'Transition Matrices'!E4+D21*'Transition Matrices'!E5+E21*'Transition Matrices'!E6</f>
        <v>6326.2143502008</v>
      </c>
    </row>
    <row r="23" customFormat="false" ht="15" hidden="false" customHeight="true" outlineLevel="0" collapsed="false">
      <c r="A23" s="14" t="n">
        <v>20</v>
      </c>
      <c r="B23" s="15" t="n">
        <f aca="false">B22*'Transition Matrices'!B3+C22*'Transition Matrices'!B4+D22*'Transition Matrices'!B5+E22*'Transition Matrices'!B6</f>
        <v>775.627936381896</v>
      </c>
      <c r="C23" s="15" t="n">
        <f aca="false">B22*'Transition Matrices'!C3+C22*'Transition Matrices'!C4+D22*'Transition Matrices'!C5+E22*'Transition Matrices'!C6</f>
        <v>1174.30884535849</v>
      </c>
      <c r="D23" s="15" t="n">
        <f aca="false">B22*'Transition Matrices'!D3+C22*'Transition Matrices'!D4+D22*'Transition Matrices'!D5+E22*'Transition Matrices'!D6</f>
        <v>1429.59887716821</v>
      </c>
      <c r="E23" s="15" t="n">
        <f aca="false">B22*'Transition Matrices'!E3+C22*'Transition Matrices'!E4+D22*'Transition Matrices'!E5+E22*'Transition Matrices'!E6</f>
        <v>6620.4643410914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0"/>
    <col collapsed="false" customWidth="true" hidden="false" outlineLevel="0" max="5" min="2" style="1" width="18"/>
  </cols>
  <sheetData>
    <row r="1" customFormat="false" ht="15" hidden="false" customHeight="true" outlineLevel="0" collapsed="false">
      <c r="A1" s="12" t="s">
        <v>29</v>
      </c>
    </row>
    <row r="2" customFormat="false" ht="15" hidden="false" customHeight="true" outlineLevel="0" collapsed="false">
      <c r="A2" s="13" t="s">
        <v>28</v>
      </c>
      <c r="B2" s="13" t="s">
        <v>15</v>
      </c>
      <c r="C2" s="13" t="s">
        <v>16</v>
      </c>
      <c r="D2" s="13" t="s">
        <v>25</v>
      </c>
      <c r="E2" s="13" t="s">
        <v>22</v>
      </c>
    </row>
    <row r="3" customFormat="false" ht="15" hidden="false" customHeight="true" outlineLevel="0" collapsed="false">
      <c r="A3" s="14" t="n">
        <v>0</v>
      </c>
      <c r="B3" s="15" t="n">
        <v>10000</v>
      </c>
      <c r="C3" s="15" t="n">
        <v>0</v>
      </c>
      <c r="D3" s="15" t="n">
        <v>0</v>
      </c>
      <c r="E3" s="15" t="n">
        <v>0</v>
      </c>
    </row>
    <row r="4" customFormat="false" ht="15" hidden="false" customHeight="true" outlineLevel="0" collapsed="false">
      <c r="A4" s="14" t="n">
        <v>1</v>
      </c>
      <c r="B4" s="15" t="n">
        <f aca="false">B3*'Transition Matrices'!B10+C3*'Transition Matrices'!B11+D3*'Transition Matrices'!B12+E3*'Transition Matrices'!B13</f>
        <v>9128.24741030769</v>
      </c>
      <c r="C4" s="15" t="n">
        <f aca="false">B3*'Transition Matrices'!C10+C3*'Transition Matrices'!C11+D3*'Transition Matrices'!C12+E3*'Transition Matrices'!C13</f>
        <v>671.752589692311</v>
      </c>
      <c r="D4" s="15" t="n">
        <f aca="false">B3*'Transition Matrices'!D10+C3*'Transition Matrices'!D11+D3*'Transition Matrices'!D12+E3*'Transition Matrices'!D13</f>
        <v>0</v>
      </c>
      <c r="E4" s="15" t="n">
        <f aca="false">B3*'Transition Matrices'!E10+C3*'Transition Matrices'!E11+D3*'Transition Matrices'!E12+E3*'Transition Matrices'!E13</f>
        <v>200</v>
      </c>
    </row>
    <row r="5" customFormat="false" ht="15" hidden="false" customHeight="true" outlineLevel="0" collapsed="false">
      <c r="A5" s="14" t="n">
        <v>2</v>
      </c>
      <c r="B5" s="15" t="n">
        <f aca="false">B4*'Transition Matrices'!B10+C4*'Transition Matrices'!B11+D4*'Transition Matrices'!B12+E4*'Transition Matrices'!B13</f>
        <v>8332.4900783789</v>
      </c>
      <c r="C5" s="15" t="n">
        <f aca="false">B4*'Transition Matrices'!C10+C4*'Transition Matrices'!C11+D4*'Transition Matrices'!C12+E4*'Transition Matrices'!C13</f>
        <v>1203.72411095498</v>
      </c>
      <c r="D5" s="15" t="n">
        <f aca="false">B4*'Transition Matrices'!D10+C4*'Transition Matrices'!D11+D4*'Transition Matrices'!D12+E4*'Transition Matrices'!D13</f>
        <v>54.3507588722652</v>
      </c>
      <c r="E5" s="15" t="n">
        <f aca="false">B4*'Transition Matrices'!E10+C4*'Transition Matrices'!E11+D4*'Transition Matrices'!E12+E4*'Transition Matrices'!E13</f>
        <v>409.435051793846</v>
      </c>
    </row>
    <row r="6" customFormat="false" ht="15" hidden="false" customHeight="true" outlineLevel="0" collapsed="false">
      <c r="A6" s="14" t="n">
        <v>3</v>
      </c>
      <c r="B6" s="15" t="n">
        <f aca="false">B5*'Transition Matrices'!B10+C5*'Transition Matrices'!B11+D5*'Transition Matrices'!B12+E5*'Transition Matrices'!B13</f>
        <v>7606.10309793767</v>
      </c>
      <c r="C6" s="15" t="n">
        <f aca="false">B5*'Transition Matrices'!C10+C5*'Transition Matrices'!C11+D5*'Transition Matrices'!C12+E5*'Transition Matrices'!C13</f>
        <v>1617.92033925278</v>
      </c>
      <c r="D6" s="15" t="n">
        <f aca="false">B5*'Transition Matrices'!D10+C5*'Transition Matrices'!D11+D5*'Transition Matrices'!D12+E5*'Transition Matrices'!D13</f>
        <v>143.590131179079</v>
      </c>
      <c r="E6" s="15" t="n">
        <f aca="false">B5*'Transition Matrices'!E10+C5*'Transition Matrices'!E11+D5*'Transition Matrices'!E12+E5*'Transition Matrices'!E13</f>
        <v>632.386431630463</v>
      </c>
    </row>
    <row r="7" customFormat="false" ht="15" hidden="false" customHeight="true" outlineLevel="0" collapsed="false">
      <c r="A7" s="14" t="n">
        <v>4</v>
      </c>
      <c r="B7" s="15" t="n">
        <f aca="false">B6*'Transition Matrices'!B10+C6*'Transition Matrices'!B11+D6*'Transition Matrices'!B12+E6*'Transition Matrices'!B13</f>
        <v>6943.03909062829</v>
      </c>
      <c r="C7" s="15" t="n">
        <f aca="false">B6*'Transition Matrices'!C10+C6*'Transition Matrices'!C11+D6*'Transition Matrices'!C12+E6*'Transition Matrices'!C13</f>
        <v>1933.24132628927</v>
      </c>
      <c r="D7" s="15" t="n">
        <f aca="false">B6*'Transition Matrices'!D10+C6*'Transition Matrices'!D11+D6*'Transition Matrices'!D12+E6*'Transition Matrices'!D13</f>
        <v>252.95575624625</v>
      </c>
      <c r="E7" s="15" t="n">
        <f aca="false">B6*'Transition Matrices'!E10+C6*'Transition Matrices'!E11+D6*'Transition Matrices'!E12+E6*'Transition Matrices'!E13</f>
        <v>870.76382683619</v>
      </c>
    </row>
    <row r="8" customFormat="false" ht="15" hidden="false" customHeight="true" outlineLevel="0" collapsed="false">
      <c r="A8" s="14" t="n">
        <v>5</v>
      </c>
      <c r="B8" s="15" t="n">
        <f aca="false">B7*'Transition Matrices'!B10+C7*'Transition Matrices'!B11+D7*'Transition Matrices'!B12+E7*'Transition Matrices'!B13</f>
        <v>6337.77785986927</v>
      </c>
      <c r="C8" s="15" t="n">
        <f aca="false">B7*'Transition Matrices'!C10+C7*'Transition Matrices'!C11+D7*'Transition Matrices'!C12+E7*'Transition Matrices'!C13</f>
        <v>2165.89570521853</v>
      </c>
      <c r="D8" s="15" t="n">
        <f aca="false">B7*'Transition Matrices'!D10+C7*'Transition Matrices'!D11+D7*'Transition Matrices'!D12+E7*'Transition Matrices'!D13</f>
        <v>371.428809774931</v>
      </c>
      <c r="E8" s="15" t="n">
        <f aca="false">B7*'Transition Matrices'!E10+C7*'Transition Matrices'!E11+D7*'Transition Matrices'!E12+E7*'Transition Matrices'!E13</f>
        <v>1124.89762513726</v>
      </c>
    </row>
    <row r="9" customFormat="false" ht="15" hidden="false" customHeight="true" outlineLevel="0" collapsed="false">
      <c r="A9" s="14" t="n">
        <v>6</v>
      </c>
      <c r="B9" s="15" t="n">
        <f aca="false">B8*'Transition Matrices'!B10+C8*'Transition Matrices'!B11+D8*'Transition Matrices'!B12+E8*'Transition Matrices'!B13</f>
        <v>5785.28043364571</v>
      </c>
      <c r="C9" s="15" t="n">
        <f aca="false">B8*'Transition Matrices'!C10+C8*'Transition Matrices'!C11+D8*'Transition Matrices'!C12+E8*'Transition Matrices'!C13</f>
        <v>2329.76152065667</v>
      </c>
      <c r="D9" s="15" t="n">
        <f aca="false">B8*'Transition Matrices'!D10+C8*'Transition Matrices'!D11+D8*'Transition Matrices'!D12+E8*'Transition Matrices'!D13</f>
        <v>490.954713687989</v>
      </c>
      <c r="E9" s="15" t="n">
        <f aca="false">B8*'Transition Matrices'!E10+C8*'Transition Matrices'!E11+D8*'Transition Matrices'!E12+E8*'Transition Matrices'!E13</f>
        <v>1394.00333200963</v>
      </c>
    </row>
    <row r="10" customFormat="false" ht="15" hidden="false" customHeight="true" outlineLevel="0" collapsed="false">
      <c r="A10" s="14" t="n">
        <v>7</v>
      </c>
      <c r="B10" s="15" t="n">
        <f aca="false">B9*'Transition Matrices'!B10+C9*'Transition Matrices'!B11+D9*'Transition Matrices'!B12+E9*'Transition Matrices'!B13</f>
        <v>5280.94711363302</v>
      </c>
      <c r="C10" s="15" t="n">
        <f aca="false">B9*'Transition Matrices'!C10+C9*'Transition Matrices'!C11+D9*'Transition Matrices'!C12+E9*'Transition Matrices'!C13</f>
        <v>2436.7003439485</v>
      </c>
      <c r="D10" s="15" t="n">
        <f aca="false">B9*'Transition Matrices'!D10+C9*'Transition Matrices'!D11+D9*'Transition Matrices'!D12+E9*'Transition Matrices'!D13</f>
        <v>605.809933856473</v>
      </c>
      <c r="E10" s="15" t="n">
        <f aca="false">B9*'Transition Matrices'!E10+C9*'Transition Matrices'!E11+D9*'Transition Matrices'!E12+E9*'Transition Matrices'!E13</f>
        <v>1676.54260856201</v>
      </c>
    </row>
    <row r="11" customFormat="false" ht="15" hidden="false" customHeight="true" outlineLevel="0" collapsed="false">
      <c r="A11" s="14" t="n">
        <v>8</v>
      </c>
      <c r="B11" s="15" t="n">
        <f aca="false">B10*'Transition Matrices'!B10+C10*'Transition Matrices'!B11+D10*'Transition Matrices'!B12+E10*'Transition Matrices'!B13</f>
        <v>4820.57918139925</v>
      </c>
      <c r="C11" s="15" t="n">
        <f aca="false">B10*'Transition Matrices'!C10+C10*'Transition Matrices'!C11+D10*'Transition Matrices'!C12+E10*'Transition Matrices'!C13</f>
        <v>2496.83059104384</v>
      </c>
      <c r="D11" s="15" t="n">
        <f aca="false">B10*'Transition Matrices'!D10+C10*'Transition Matrices'!D11+D10*'Transition Matrices'!D12+E10*'Transition Matrices'!D13</f>
        <v>712.08917288583</v>
      </c>
      <c r="E11" s="15" t="n">
        <f aca="false">B10*'Transition Matrices'!E10+C10*'Transition Matrices'!E11+D10*'Transition Matrices'!E12+E10*'Transition Matrices'!E13</f>
        <v>1970.50105467108</v>
      </c>
    </row>
    <row r="12" customFormat="false" ht="15" hidden="false" customHeight="true" outlineLevel="0" collapsed="false">
      <c r="A12" s="14" t="n">
        <v>9</v>
      </c>
      <c r="B12" s="15" t="n">
        <f aca="false">B11*'Transition Matrices'!B10+C11*'Transition Matrices'!B11+D11*'Transition Matrices'!B12+E11*'Transition Matrices'!B13</f>
        <v>4400.34394287908</v>
      </c>
      <c r="C12" s="15" t="n">
        <f aca="false">B11*'Transition Matrices'!C10+C11*'Transition Matrices'!C11+D11*'Transition Matrices'!C12+E11*'Transition Matrices'!C13</f>
        <v>2518.76522141603</v>
      </c>
      <c r="D12" s="15" t="n">
        <f aca="false">B11*'Transition Matrices'!D10+C11*'Transition Matrices'!D11+D11*'Transition Matrices'!D12+E11*'Transition Matrices'!D13</f>
        <v>807.291597831188</v>
      </c>
      <c r="E12" s="15" t="n">
        <f aca="false">B11*'Transition Matrices'!E10+C11*'Transition Matrices'!E11+D11*'Transition Matrices'!E12+E11*'Transition Matrices'!E13</f>
        <v>2273.59923787369</v>
      </c>
    </row>
    <row r="13" customFormat="false" ht="15" hidden="false" customHeight="true" outlineLevel="0" collapsed="false">
      <c r="A13" s="14" t="n">
        <v>10</v>
      </c>
      <c r="B13" s="15" t="n">
        <f aca="false">B12*'Transition Matrices'!B10+C12*'Transition Matrices'!B11+D12*'Transition Matrices'!B12+E12*'Transition Matrices'!B13</f>
        <v>4016.74282010491</v>
      </c>
      <c r="C13" s="15" t="n">
        <f aca="false">B12*'Transition Matrices'!C10+C12*'Transition Matrices'!C11+D12*'Transition Matrices'!C12+E12*'Transition Matrices'!C13</f>
        <v>2509.81834892061</v>
      </c>
      <c r="D13" s="15" t="n">
        <f aca="false">B12*'Transition Matrices'!D10+C12*'Transition Matrices'!D11+D12*'Transition Matrices'!D12+E12*'Transition Matrices'!D13</f>
        <v>889.98836571188</v>
      </c>
      <c r="E13" s="15" t="n">
        <f aca="false">B12*'Transition Matrices'!E10+C12*'Transition Matrices'!E11+D12*'Transition Matrices'!E12+E12*'Transition Matrices'!E13</f>
        <v>2583.45046526259</v>
      </c>
    </row>
    <row r="14" customFormat="false" ht="15" hidden="false" customHeight="true" outlineLevel="0" collapsed="false">
      <c r="A14" s="14" t="n">
        <v>11</v>
      </c>
      <c r="B14" s="15" t="n">
        <f aca="false">B13*'Transition Matrices'!B10+C13*'Transition Matrices'!B11+D13*'Transition Matrices'!B12+E13*'Transition Matrices'!B13</f>
        <v>3666.58222454947</v>
      </c>
      <c r="C14" s="15" t="n">
        <f aca="false">B13*'Transition Matrices'!C10+C13*'Transition Matrices'!C11+D13*'Transition Matrices'!C12+E13*'Transition Matrices'!C13</f>
        <v>2476.18472811744</v>
      </c>
      <c r="D14" s="15" t="n">
        <f aca="false">B13*'Transition Matrices'!D10+C13*'Transition Matrices'!D11+D13*'Transition Matrices'!D12+E13*'Transition Matrices'!D13</f>
        <v>959.556736854787</v>
      </c>
      <c r="E14" s="15" t="n">
        <f aca="false">B13*'Transition Matrices'!E10+C13*'Transition Matrices'!E11+D13*'Transition Matrices'!E12+E13*'Transition Matrices'!E13</f>
        <v>2897.6763104783</v>
      </c>
    </row>
    <row r="15" customFormat="false" ht="15" hidden="false" customHeight="true" outlineLevel="0" collapsed="false">
      <c r="A15" s="14" t="n">
        <v>12</v>
      </c>
      <c r="B15" s="15" t="n">
        <f aca="false">B14*'Transition Matrices'!B10+C14*'Transition Matrices'!B11+D14*'Transition Matrices'!B12+E14*'Transition Matrices'!B13</f>
        <v>3346.94696959239</v>
      </c>
      <c r="C15" s="15" t="n">
        <f aca="false">B14*'Transition Matrices'!C10+C14*'Transition Matrices'!C11+D14*'Transition Matrices'!C12+E14*'Transition Matrices'!C13</f>
        <v>2423.09558250946</v>
      </c>
      <c r="D15" s="15" t="n">
        <f aca="false">B14*'Transition Matrices'!D10+C14*'Transition Matrices'!D11+D14*'Transition Matrices'!D12+E14*'Transition Matrices'!D13</f>
        <v>1015.96859327594</v>
      </c>
      <c r="E15" s="15" t="n">
        <f aca="false">B14*'Transition Matrices'!E10+C14*'Transition Matrices'!E11+D14*'Transition Matrices'!E12+E14*'Transition Matrices'!E13</f>
        <v>3213.9888546222</v>
      </c>
    </row>
    <row r="16" customFormat="false" ht="15" hidden="false" customHeight="true" outlineLevel="0" collapsed="false">
      <c r="A16" s="14" t="n">
        <v>13</v>
      </c>
      <c r="B16" s="15" t="n">
        <f aca="false">B15*'Transition Matrices'!B10+C15*'Transition Matrices'!B11+D15*'Transition Matrices'!B12+E15*'Transition Matrices'!B13</f>
        <v>3055.17600076189</v>
      </c>
      <c r="C16" s="15" t="n">
        <f aca="false">B15*'Transition Matrices'!C10+C15*'Transition Matrices'!C11+D15*'Transition Matrices'!C12+E15*'Transition Matrices'!C13</f>
        <v>2354.953805737</v>
      </c>
      <c r="D16" s="15" t="n">
        <f aca="false">B15*'Transition Matrices'!D10+C15*'Transition Matrices'!D11+D15*'Transition Matrices'!D12+E15*'Transition Matrices'!D13</f>
        <v>1059.62328719529</v>
      </c>
      <c r="E16" s="15" t="n">
        <f aca="false">B15*'Transition Matrices'!E10+C15*'Transition Matrices'!E11+D15*'Transition Matrices'!E12+E15*'Transition Matrices'!E13</f>
        <v>3530.24690630582</v>
      </c>
    </row>
    <row r="17" customFormat="false" ht="15" hidden="false" customHeight="true" outlineLevel="0" collapsed="false">
      <c r="A17" s="14" t="n">
        <v>14</v>
      </c>
      <c r="B17" s="15" t="n">
        <f aca="false">B16*'Transition Matrices'!B10+C16*'Transition Matrices'!B11+D16*'Transition Matrices'!B12+E16*'Transition Matrices'!B13</f>
        <v>2788.84024169889</v>
      </c>
      <c r="C17" s="15" t="n">
        <f aca="false">B16*'Transition Matrices'!C10+C16*'Transition Matrices'!C11+D16*'Transition Matrices'!C12+E16*'Transition Matrices'!C13</f>
        <v>2275.45118541796</v>
      </c>
      <c r="D17" s="15" t="n">
        <f aca="false">B16*'Transition Matrices'!D10+C16*'Transition Matrices'!D11+D16*'Transition Matrices'!D12+E16*'Transition Matrices'!D13</f>
        <v>1091.21650125331</v>
      </c>
      <c r="E17" s="15" t="n">
        <f aca="false">B16*'Transition Matrices'!E10+C16*'Transition Matrices'!E11+D16*'Transition Matrices'!E12+E16*'Transition Matrices'!E13</f>
        <v>3844.49207162983</v>
      </c>
    </row>
    <row r="18" customFormat="false" ht="15" hidden="false" customHeight="true" outlineLevel="0" collapsed="false">
      <c r="A18" s="14" t="n">
        <v>15</v>
      </c>
      <c r="B18" s="15" t="n">
        <f aca="false">B17*'Transition Matrices'!B10+C17*'Transition Matrices'!B11+D17*'Transition Matrices'!B12+E17*'Transition Matrices'!B13</f>
        <v>2545.72237140498</v>
      </c>
      <c r="C18" s="15" t="n">
        <f aca="false">B17*'Transition Matrices'!C10+C17*'Transition Matrices'!C11+D17*'Transition Matrices'!C12+E17*'Transition Matrices'!C13</f>
        <v>2187.66996538015</v>
      </c>
      <c r="D18" s="15" t="n">
        <f aca="false">B17*'Transition Matrices'!D10+C17*'Transition Matrices'!D11+D17*'Transition Matrices'!D12+E17*'Transition Matrices'!D13</f>
        <v>1111.63826414634</v>
      </c>
      <c r="E18" s="15" t="n">
        <f aca="false">B17*'Transition Matrices'!E10+C17*'Transition Matrices'!E11+D17*'Transition Matrices'!E12+E17*'Transition Matrices'!E13</f>
        <v>4154.96939906853</v>
      </c>
    </row>
    <row r="19" customFormat="false" ht="15" hidden="false" customHeight="true" outlineLevel="0" collapsed="false">
      <c r="A19" s="14" t="n">
        <v>16</v>
      </c>
      <c r="B19" s="15" t="n">
        <f aca="false">B18*'Transition Matrices'!B10+C18*'Transition Matrices'!B11+D18*'Transition Matrices'!B12+E18*'Transition Matrices'!B13</f>
        <v>2323.79836441398</v>
      </c>
      <c r="C19" s="15" t="n">
        <f aca="false">B18*'Transition Matrices'!C10+C18*'Transition Matrices'!C11+D18*'Transition Matrices'!C12+E18*'Transition Matrices'!C13</f>
        <v>2094.17076964772</v>
      </c>
      <c r="D19" s="15" t="n">
        <f aca="false">B18*'Transition Matrices'!D10+C18*'Transition Matrices'!D11+D18*'Transition Matrices'!D12+E18*'Transition Matrices'!D13</f>
        <v>1121.89448120451</v>
      </c>
      <c r="E19" s="15" t="n">
        <f aca="false">B18*'Transition Matrices'!E10+C18*'Transition Matrices'!E11+D18*'Transition Matrices'!E12+E18*'Transition Matrices'!E13</f>
        <v>4460.13638473378</v>
      </c>
    </row>
    <row r="20" customFormat="false" ht="15" hidden="false" customHeight="true" outlineLevel="0" collapsed="false">
      <c r="A20" s="14" t="n">
        <v>17</v>
      </c>
      <c r="B20" s="15" t="n">
        <f aca="false">B19*'Transition Matrices'!B10+C19*'Transition Matrices'!B11+D19*'Transition Matrices'!B12+E19*'Transition Matrices'!B13</f>
        <v>2121.22064020392</v>
      </c>
      <c r="C20" s="15" t="n">
        <f aca="false">B19*'Transition Matrices'!C10+C19*'Transition Matrices'!C11+D19*'Transition Matrices'!C12+E19*'Transition Matrices'!C13</f>
        <v>1997.06865559206</v>
      </c>
      <c r="D20" s="15" t="n">
        <f aca="false">B19*'Transition Matrices'!D10+C19*'Transition Matrices'!D11+D19*'Transition Matrices'!D12+E19*'Transition Matrices'!D13</f>
        <v>1123.04734921537</v>
      </c>
      <c r="E20" s="15" t="n">
        <f aca="false">B19*'Transition Matrices'!E10+C19*'Transition Matrices'!E11+D19*'Transition Matrices'!E12+E19*'Transition Matrices'!E13</f>
        <v>4758.66335498865</v>
      </c>
    </row>
    <row r="21" customFormat="false" ht="15" hidden="false" customHeight="true" outlineLevel="0" collapsed="false">
      <c r="A21" s="14" t="n">
        <v>18</v>
      </c>
      <c r="B21" s="15" t="n">
        <f aca="false">B20*'Transition Matrices'!B10+C20*'Transition Matrices'!B11+D20*'Transition Matrices'!B12+E20*'Transition Matrices'!B13</f>
        <v>1936.30268156326</v>
      </c>
      <c r="C21" s="15" t="n">
        <f aca="false">B20*'Transition Matrices'!C10+C20*'Transition Matrices'!C11+D20*'Transition Matrices'!C12+E20*'Transition Matrices'!C13</f>
        <v>1898.0988396376</v>
      </c>
      <c r="D21" s="15" t="n">
        <f aca="false">B20*'Transition Matrices'!D10+C20*'Transition Matrices'!D11+D20*'Transition Matrices'!D12+E20*'Transition Matrices'!D13</f>
        <v>1116.17086240041</v>
      </c>
      <c r="E21" s="15" t="n">
        <f aca="false">B20*'Transition Matrices'!E10+C20*'Transition Matrices'!E11+D20*'Transition Matrices'!E12+E20*'Transition Matrices'!E13</f>
        <v>5049.42761639871</v>
      </c>
    </row>
    <row r="22" customFormat="false" ht="15" hidden="false" customHeight="true" outlineLevel="0" collapsed="false">
      <c r="A22" s="14" t="n">
        <v>19</v>
      </c>
      <c r="B22" s="15" t="n">
        <f aca="false">B21*'Transition Matrices'!B10+C21*'Transition Matrices'!B11+D21*'Transition Matrices'!B12+E21*'Transition Matrices'!B13</f>
        <v>1767.50499385517</v>
      </c>
      <c r="C22" s="15" t="n">
        <f aca="false">B21*'Transition Matrices'!C10+C21*'Transition Matrices'!C11+D21*'Transition Matrices'!C12+E21*'Transition Matrices'!C13</f>
        <v>1798.67344288017</v>
      </c>
      <c r="D22" s="15" t="n">
        <f aca="false">B21*'Transition Matrices'!D10+C21*'Transition Matrices'!D11+D21*'Transition Matrices'!D12+E21*'Transition Matrices'!D13</f>
        <v>1102.31831028911</v>
      </c>
      <c r="E22" s="15" t="n">
        <f aca="false">B21*'Transition Matrices'!E10+C21*'Transition Matrices'!E11+D21*'Transition Matrices'!E12+E21*'Transition Matrices'!E13</f>
        <v>5331.50325297555</v>
      </c>
    </row>
    <row r="23" customFormat="false" ht="15" hidden="false" customHeight="true" outlineLevel="0" collapsed="false">
      <c r="A23" s="14" t="n">
        <v>20</v>
      </c>
      <c r="B23" s="15" t="n">
        <f aca="false">B22*'Transition Matrices'!B10+C22*'Transition Matrices'!B11+D22*'Transition Matrices'!B12+E22*'Transition Matrices'!B13</f>
        <v>1613.42228828644</v>
      </c>
      <c r="C23" s="15" t="n">
        <f aca="false">B22*'Transition Matrices'!C10+C22*'Transition Matrices'!C11+D22*'Transition Matrices'!C12+E22*'Transition Matrices'!C13</f>
        <v>1699.93043246519</v>
      </c>
      <c r="D23" s="15" t="n">
        <f aca="false">B22*'Transition Matrices'!D10+C22*'Transition Matrices'!D11+D22*'Transition Matrices'!D12+E22*'Transition Matrices'!D13</f>
        <v>1082.49924213715</v>
      </c>
      <c r="E23" s="15" t="n">
        <f aca="false">B22*'Transition Matrices'!E10+C22*'Transition Matrices'!E11+D22*'Transition Matrices'!E12+E22*'Transition Matrices'!E13</f>
        <v>5604.14803711122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8" min="1" style="1" width="16"/>
  </cols>
  <sheetData>
    <row r="1" customFormat="false" ht="17.25" hidden="false" customHeight="true" outlineLevel="0" collapsed="false">
      <c r="A1" s="2" t="s">
        <v>30</v>
      </c>
    </row>
    <row r="2" customFormat="false" ht="15" hidden="false" customHeight="true" outlineLevel="0" collapsed="false">
      <c r="A2" s="13" t="s">
        <v>28</v>
      </c>
      <c r="B2" s="13" t="s">
        <v>31</v>
      </c>
      <c r="C2" s="13" t="s">
        <v>32</v>
      </c>
      <c r="D2" s="13" t="s">
        <v>33</v>
      </c>
      <c r="E2" s="13" t="s">
        <v>34</v>
      </c>
      <c r="F2" s="13" t="s">
        <v>35</v>
      </c>
      <c r="G2" s="13" t="s">
        <v>36</v>
      </c>
      <c r="H2" s="13" t="s">
        <v>37</v>
      </c>
      <c r="I2" s="13" t="s">
        <v>38</v>
      </c>
      <c r="J2" s="13" t="s">
        <v>39</v>
      </c>
      <c r="K2" s="13" t="s">
        <v>40</v>
      </c>
      <c r="L2" s="13" t="s">
        <v>41</v>
      </c>
      <c r="M2" s="13" t="s">
        <v>42</v>
      </c>
      <c r="N2" s="13" t="s">
        <v>43</v>
      </c>
      <c r="O2" s="13" t="s">
        <v>44</v>
      </c>
      <c r="P2" s="13" t="s">
        <v>45</v>
      </c>
      <c r="Q2" s="13" t="s">
        <v>46</v>
      </c>
      <c r="R2" s="13" t="s">
        <v>47</v>
      </c>
    </row>
    <row r="3" customFormat="false" ht="15" hidden="false" customHeight="true" outlineLevel="0" collapsed="false">
      <c r="A3" s="14" t="n">
        <v>1</v>
      </c>
      <c r="B3" s="16" t="n">
        <f aca="false">1/(1+Parameters!B7)^(1-1)</f>
        <v>1</v>
      </c>
      <c r="C3" s="17" t="n">
        <f aca="false">('Trace - Standard'!B3+'Trace - Standard'!B4)/2</f>
        <v>9400</v>
      </c>
      <c r="D3" s="17" t="n">
        <f aca="false">('Trace - Standard'!C3+'Trace - Standard'!C4)/2</f>
        <v>500</v>
      </c>
      <c r="E3" s="17" t="n">
        <f aca="false">('Trace - Standard'!D3+'Trace - Standard'!D4)/2</f>
        <v>0</v>
      </c>
      <c r="F3" s="17" t="n">
        <f aca="false">('Trace - Standard'!E3+'Trace - Standard'!E4)/2</f>
        <v>100</v>
      </c>
      <c r="G3" s="18" t="n">
        <f aca="false">C3*Parameters!B17+D3*Parameters!B18+E3*Parameters!B19+F3*0</f>
        <v>135300000</v>
      </c>
      <c r="H3" s="17" t="n">
        <f aca="false">C3*Parameters!B25+D3*Parameters!B26+E3*Parameters!B27+F3*Parameters!B28</f>
        <v>8350</v>
      </c>
      <c r="I3" s="18" t="n">
        <f aca="false">G3*B3</f>
        <v>135300000</v>
      </c>
      <c r="J3" s="17" t="n">
        <f aca="false">H3*B3</f>
        <v>8350</v>
      </c>
      <c r="K3" s="17" t="n">
        <f aca="false">('Trace - Intervention'!B3+'Trace - Intervention'!B4)/2</f>
        <v>9564.12370515385</v>
      </c>
      <c r="L3" s="17" t="n">
        <f aca="false">('Trace - Intervention'!C3+'Trace - Intervention'!C4)/2</f>
        <v>335.876294846155</v>
      </c>
      <c r="M3" s="17" t="n">
        <f aca="false">('Trace - Intervention'!D3+'Trace - Intervention'!D4)/2</f>
        <v>0</v>
      </c>
      <c r="N3" s="17" t="n">
        <f aca="false">('Trace - Intervention'!E3+'Trace - Intervention'!E4)/2</f>
        <v>100</v>
      </c>
      <c r="O3" s="18" t="n">
        <f aca="false">K3*(Parameters!B17+Parameters!B21)+L3*(Parameters!B18+Parameters!B21)+M3*Parameters!B19+N3*0</f>
        <v>189283917.729923</v>
      </c>
      <c r="P3" s="17" t="n">
        <f aca="false">K3*Parameters!B25+L3*Parameters!B26+M3*Parameters!B27+N3*Parameters!B28</f>
        <v>8371.33608167</v>
      </c>
      <c r="Q3" s="18" t="n">
        <f aca="false">O3*B3</f>
        <v>189283917.729923</v>
      </c>
      <c r="R3" s="17" t="n">
        <f aca="false">P3*B3</f>
        <v>8371.33608167</v>
      </c>
    </row>
    <row r="4" customFormat="false" ht="15" hidden="false" customHeight="true" outlineLevel="0" collapsed="false">
      <c r="A4" s="14" t="n">
        <v>2</v>
      </c>
      <c r="B4" s="16" t="n">
        <f aca="false">1/(1+Parameters!B7)^(2-1)</f>
        <v>0.970873786407767</v>
      </c>
      <c r="C4" s="17" t="n">
        <f aca="false">('Trace - Standard'!B4+'Trace - Standard'!B5)/2</f>
        <v>8272</v>
      </c>
      <c r="D4" s="17" t="n">
        <f aca="false">('Trace - Standard'!C4+'Trace - Standard'!C5)/2</f>
        <v>1360</v>
      </c>
      <c r="E4" s="17" t="n">
        <f aca="false">('Trace - Standard'!D4+'Trace - Standard'!D5)/2</f>
        <v>60</v>
      </c>
      <c r="F4" s="17" t="n">
        <f aca="false">('Trace - Standard'!E4+'Trace - Standard'!E5)/2</f>
        <v>308</v>
      </c>
      <c r="G4" s="18" t="n">
        <f aca="false">C4*Parameters!B17+D4*Parameters!B18+E4*Parameters!B19+F4*0</f>
        <v>181464000</v>
      </c>
      <c r="H4" s="17" t="n">
        <f aca="false">C4*Parameters!B25+D4*Parameters!B26+E4*Parameters!B27+F4*Parameters!B28</f>
        <v>8043.4</v>
      </c>
      <c r="I4" s="18" t="n">
        <f aca="false">G4*B4</f>
        <v>176178640.776699</v>
      </c>
      <c r="J4" s="17" t="n">
        <f aca="false">H4*B4</f>
        <v>7809.12621359223</v>
      </c>
      <c r="K4" s="17" t="n">
        <f aca="false">('Trace - Intervention'!B4+'Trace - Intervention'!B5)/2</f>
        <v>8730.3687443433</v>
      </c>
      <c r="L4" s="17" t="n">
        <f aca="false">('Trace - Intervention'!C4+'Trace - Intervention'!C5)/2</f>
        <v>937.738350323648</v>
      </c>
      <c r="M4" s="17" t="n">
        <f aca="false">('Trace - Intervention'!D4+'Trace - Intervention'!D5)/2</f>
        <v>27.1753794361326</v>
      </c>
      <c r="N4" s="17" t="n">
        <f aca="false">('Trace - Intervention'!E4+'Trace - Intervention'!E5)/2</f>
        <v>304.717525896923</v>
      </c>
      <c r="O4" s="18" t="n">
        <f aca="false">K4*(Parameters!B17+Parameters!B21)+L4*(Parameters!B18+Parameters!B21)+M4*Parameters!B19+N4*0</f>
        <v>214482676.067332</v>
      </c>
      <c r="P4" s="17" t="n">
        <f aca="false">K4*Parameters!B25+L4*Parameters!B26+M4*Parameters!B27+N4*Parameters!B28</f>
        <v>8110.9315036147</v>
      </c>
      <c r="Q4" s="18" t="n">
        <f aca="false">O4*B4</f>
        <v>208235607.832361</v>
      </c>
      <c r="R4" s="17" t="n">
        <f aca="false">P4*B4</f>
        <v>7874.69078020845</v>
      </c>
    </row>
    <row r="5" customFormat="false" ht="15" hidden="false" customHeight="true" outlineLevel="0" collapsed="false">
      <c r="A5" s="14" t="n">
        <v>3</v>
      </c>
      <c r="B5" s="16" t="n">
        <f aca="false">1/(1+Parameters!B7)^(3-1)</f>
        <v>0.942595909133754</v>
      </c>
      <c r="C5" s="17" t="n">
        <f aca="false">('Trace - Standard'!B5+'Trace - Standard'!B6)/2</f>
        <v>7279.36</v>
      </c>
      <c r="D5" s="17" t="n">
        <f aca="false">('Trace - Standard'!C5+'Trace - Standard'!C6)/2</f>
        <v>1969.6</v>
      </c>
      <c r="E5" s="17" t="n">
        <f aca="false">('Trace - Standard'!D5+'Trace - Standard'!D6)/2</f>
        <v>214.2</v>
      </c>
      <c r="F5" s="17" t="n">
        <f aca="false">('Trace - Standard'!E5+'Trace - Standard'!E6)/2</f>
        <v>536.84</v>
      </c>
      <c r="G5" s="18" t="n">
        <f aca="false">C5*Parameters!B17+D5*Parameters!B18+E5*Parameters!B19+F5*0</f>
        <v>250954320</v>
      </c>
      <c r="H5" s="17" t="n">
        <f aca="false">C5*Parameters!B25+D5*Parameters!B26+E5*Parameters!B27+F5*Parameters!B28</f>
        <v>7723.378</v>
      </c>
      <c r="I5" s="18" t="n">
        <f aca="false">G5*B5</f>
        <v>236548515.411443</v>
      </c>
      <c r="J5" s="17" t="n">
        <f aca="false">H5*B5</f>
        <v>7280.02450749364</v>
      </c>
      <c r="K5" s="17" t="n">
        <f aca="false">('Trace - Intervention'!B5+'Trace - Intervention'!B6)/2</f>
        <v>7969.29658815829</v>
      </c>
      <c r="L5" s="17" t="n">
        <f aca="false">('Trace - Intervention'!C5+'Trace - Intervention'!C6)/2</f>
        <v>1410.82222510388</v>
      </c>
      <c r="M5" s="17" t="n">
        <f aca="false">('Trace - Intervention'!D5+'Trace - Intervention'!D6)/2</f>
        <v>98.9704450256719</v>
      </c>
      <c r="N5" s="17" t="n">
        <f aca="false">('Trace - Intervention'!E5+'Trace - Intervention'!E6)/2</f>
        <v>520.910741712155</v>
      </c>
      <c r="O5" s="18" t="n">
        <f aca="false">K5*(Parameters!B17+Parameters!B21)+L5*(Parameters!B18+Parameters!B21)+M5*Parameters!B19+N5*0</f>
        <v>250038927.826132</v>
      </c>
      <c r="P5" s="17" t="n">
        <f aca="false">K5*Parameters!B25+L5*Parameters!B26+M5*Parameters!B27+N5*Parameters!B28</f>
        <v>7844.12784677346</v>
      </c>
      <c r="Q5" s="18" t="n">
        <f aca="false">O5*B5</f>
        <v>235685670.493102</v>
      </c>
      <c r="R5" s="17" t="n">
        <f aca="false">P5*B5</f>
        <v>7393.84281909083</v>
      </c>
    </row>
    <row r="6" customFormat="false" ht="15" hidden="false" customHeight="true" outlineLevel="0" collapsed="false">
      <c r="A6" s="14" t="n">
        <v>4</v>
      </c>
      <c r="B6" s="16" t="n">
        <f aca="false">1/(1+Parameters!B7)^(4-1)</f>
        <v>0.91514165935316</v>
      </c>
      <c r="C6" s="17" t="n">
        <f aca="false">('Trace - Standard'!B6+'Trace - Standard'!B7)/2</f>
        <v>6405.8368</v>
      </c>
      <c r="D6" s="17" t="n">
        <f aca="false">('Trace - Standard'!C6+'Trace - Standard'!C7)/2</f>
        <v>2382.4</v>
      </c>
      <c r="E6" s="17" t="n">
        <f aca="false">('Trace - Standard'!D6+'Trace - Standard'!D7)/2</f>
        <v>418.422</v>
      </c>
      <c r="F6" s="17" t="n">
        <f aca="false">('Trace - Standard'!E6+'Trace - Standard'!E7)/2</f>
        <v>793.3412</v>
      </c>
      <c r="G6" s="18" t="n">
        <f aca="false">C6*Parameters!B17+D6*Parameters!B18+E6*Parameters!B19+F6*0</f>
        <v>330525741.6</v>
      </c>
      <c r="H6" s="17" t="n">
        <f aca="false">C6*Parameters!B25+D6*Parameters!B26+E6*Parameters!B27+F6*Parameters!B28</f>
        <v>7390.42138</v>
      </c>
      <c r="I6" s="18" t="n">
        <f aca="false">G6*B6</f>
        <v>302477875.626758</v>
      </c>
      <c r="J6" s="17" t="n">
        <f aca="false">H6*B6</f>
        <v>6763.28248501227</v>
      </c>
      <c r="K6" s="17" t="n">
        <f aca="false">('Trace - Intervention'!B6+'Trace - Intervention'!B7)/2</f>
        <v>7274.57109428298</v>
      </c>
      <c r="L6" s="17" t="n">
        <f aca="false">('Trace - Intervention'!C6+'Trace - Intervention'!C7)/2</f>
        <v>1775.58083277103</v>
      </c>
      <c r="M6" s="17" t="n">
        <f aca="false">('Trace - Intervention'!D6+'Trace - Intervention'!D7)/2</f>
        <v>198.272943712664</v>
      </c>
      <c r="N6" s="17" t="n">
        <f aca="false">('Trace - Intervention'!E6+'Trace - Intervention'!E7)/2</f>
        <v>751.575129233327</v>
      </c>
      <c r="O6" s="18" t="n">
        <f aca="false">K6*(Parameters!B17+Parameters!B21)+L6*(Parameters!B18+Parameters!B21)+M6*Parameters!B19+N6*0</f>
        <v>290892432.467849</v>
      </c>
      <c r="P6" s="17" t="n">
        <f aca="false">K6*Parameters!B25+L6*Parameters!B26+M6*Parameters!B27+N6*Parameters!B28</f>
        <v>7570.85374877764</v>
      </c>
      <c r="Q6" s="18" t="n">
        <f aca="false">O6*B6</f>
        <v>266207783.341904</v>
      </c>
      <c r="R6" s="17" t="n">
        <f aca="false">P6*B6</f>
        <v>6928.40366237646</v>
      </c>
    </row>
    <row r="7" customFormat="false" ht="15" hidden="false" customHeight="true" outlineLevel="0" collapsed="false">
      <c r="A7" s="14" t="n">
        <v>5</v>
      </c>
      <c r="B7" s="16" t="n">
        <f aca="false">1/(1+Parameters!B7)^(5-1)</f>
        <v>0.888487047915689</v>
      </c>
      <c r="C7" s="17" t="n">
        <f aca="false">('Trace - Standard'!B7+'Trace - Standard'!B8)/2</f>
        <v>5637.136384</v>
      </c>
      <c r="D7" s="17" t="n">
        <f aca="false">('Trace - Standard'!C7+'Trace - Standard'!C8)/2</f>
        <v>2641.79968</v>
      </c>
      <c r="E7" s="17" t="n">
        <f aca="false">('Trace - Standard'!D7+'Trace - Standard'!D8)/2</f>
        <v>641.5467</v>
      </c>
      <c r="F7" s="17" t="n">
        <f aca="false">('Trace - Standard'!E7+'Trace - Standard'!E8)/2</f>
        <v>1079.517236</v>
      </c>
      <c r="G7" s="18" t="n">
        <f aca="false">C7*Parameters!B17+D7*Parameters!B18+E7*Parameters!B19+F7*0</f>
        <v>411067967.208</v>
      </c>
      <c r="H7" s="17" t="n">
        <f aca="false">C7*Parameters!B25+D7*Parameters!B26+E7*Parameters!B27+F7*Parameters!B28</f>
        <v>7046.512381</v>
      </c>
      <c r="I7" s="18" t="n">
        <f aca="false">G7*B7</f>
        <v>365228564.677339</v>
      </c>
      <c r="J7" s="17" t="n">
        <f aca="false">H7*B7</f>
        <v>6260.73498349604</v>
      </c>
      <c r="K7" s="17" t="n">
        <f aca="false">('Trace - Intervention'!B7+'Trace - Intervention'!B8)/2</f>
        <v>6640.40847524878</v>
      </c>
      <c r="L7" s="17" t="n">
        <f aca="false">('Trace - Intervention'!C7+'Trace - Intervention'!C8)/2</f>
        <v>2049.5685157539</v>
      </c>
      <c r="M7" s="17" t="n">
        <f aca="false">('Trace - Intervention'!D7+'Trace - Intervention'!D8)/2</f>
        <v>312.192283010591</v>
      </c>
      <c r="N7" s="17" t="n">
        <f aca="false">('Trace - Intervention'!E7+'Trace - Intervention'!E8)/2</f>
        <v>997.830725986727</v>
      </c>
      <c r="O7" s="18" t="n">
        <f aca="false">K7*(Parameters!B17+Parameters!B21)+L7*(Parameters!B18+Parameters!B21)+M7*Parameters!B19+N7*0</f>
        <v>333322645.911634</v>
      </c>
      <c r="P7" s="17" t="n">
        <f aca="false">K7*Parameters!B25+L7*Parameters!B26+M7*Parameters!B27+N7*Parameters!B28</f>
        <v>7291.7422909601</v>
      </c>
      <c r="Q7" s="18" t="n">
        <f aca="false">O7*B7</f>
        <v>296152853.669474</v>
      </c>
      <c r="R7" s="17" t="n">
        <f aca="false">P7*B7</f>
        <v>6478.61858225712</v>
      </c>
    </row>
    <row r="8" customFormat="false" ht="15" hidden="false" customHeight="true" outlineLevel="0" collapsed="false">
      <c r="A8" s="14" t="n">
        <v>6</v>
      </c>
      <c r="B8" s="16" t="n">
        <f aca="false">1/(1+Parameters!B7)^(6-1)</f>
        <v>0.862608784384164</v>
      </c>
      <c r="C8" s="17" t="n">
        <f aca="false">('Trace - Standard'!B8+'Trace - Standard'!B9)/2</f>
        <v>4960.68001792</v>
      </c>
      <c r="D8" s="17" t="n">
        <f aca="false">('Trace - Standard'!C8+'Trace - Standard'!C9)/2</f>
        <v>2782.8253696</v>
      </c>
      <c r="E8" s="17" t="n">
        <f aca="false">('Trace - Standard'!D8+'Trace - Standard'!D9)/2</f>
        <v>862.3306566</v>
      </c>
      <c r="F8" s="17" t="n">
        <f aca="false">('Trace - Standard'!E8+'Trace - Standard'!E9)/2</f>
        <v>1394.16395588</v>
      </c>
      <c r="G8" s="18" t="n">
        <f aca="false">C8*Parameters!B17+D8*Parameters!B18+E8*Parameters!B19+F8*0</f>
        <v>486571031.65704</v>
      </c>
      <c r="H8" s="17" t="n">
        <f aca="false">C8*Parameters!B25+D8*Parameters!B26+E8*Parameters!B27+F8*Parameters!B28</f>
        <v>6694.494142474</v>
      </c>
      <c r="I8" s="18" t="n">
        <f aca="false">G8*B8</f>
        <v>419720446.134228</v>
      </c>
      <c r="J8" s="17" t="n">
        <f aca="false">H8*B8</f>
        <v>5774.7294543064</v>
      </c>
      <c r="K8" s="17" t="n">
        <f aca="false">('Trace - Intervention'!B8+'Trace - Intervention'!B9)/2</f>
        <v>6061.52914675749</v>
      </c>
      <c r="L8" s="17" t="n">
        <f aca="false">('Trace - Intervention'!C8+'Trace - Intervention'!C9)/2</f>
        <v>2247.8286129376</v>
      </c>
      <c r="M8" s="17" t="n">
        <f aca="false">('Trace - Intervention'!D8+'Trace - Intervention'!D9)/2</f>
        <v>431.19176173146</v>
      </c>
      <c r="N8" s="17" t="n">
        <f aca="false">('Trace - Intervention'!E8+'Trace - Intervention'!E9)/2</f>
        <v>1259.45047857345</v>
      </c>
      <c r="O8" s="18" t="n">
        <f aca="false">K8*(Parameters!B17+Parameters!B21)+L8*(Parameters!B18+Parameters!B21)+M8*Parameters!B19+N8*0</f>
        <v>374663900.507463</v>
      </c>
      <c r="P8" s="17" t="n">
        <f aca="false">K8*Parameters!B25+L8*Parameters!B26+M8*Parameters!B27+N8*Parameters!B28</f>
        <v>7007.89184501124</v>
      </c>
      <c r="Q8" s="18" t="n">
        <f aca="false">O8*B8</f>
        <v>323188371.769372</v>
      </c>
      <c r="R8" s="17" t="n">
        <f aca="false">P8*B8</f>
        <v>6045.06906552084</v>
      </c>
    </row>
    <row r="9" customFormat="false" ht="15" hidden="false" customHeight="true" outlineLevel="0" collapsed="false">
      <c r="A9" s="14" t="n">
        <v>7</v>
      </c>
      <c r="B9" s="16" t="n">
        <f aca="false">1/(1+Parameters!B7)^(7-1)</f>
        <v>0.837484256683654</v>
      </c>
      <c r="C9" s="17" t="n">
        <f aca="false">('Trace - Standard'!B9+'Trace - Standard'!B10)/2</f>
        <v>4365.3984157696</v>
      </c>
      <c r="D9" s="17" t="n">
        <f aca="false">('Trace - Standard'!C9+'Trace - Standard'!C10)/2</f>
        <v>2833.641312256</v>
      </c>
      <c r="E9" s="17" t="n">
        <f aca="false">('Trace - Standard'!D9+'Trace - Standard'!D10)/2</f>
        <v>1066.920102462</v>
      </c>
      <c r="F9" s="17" t="n">
        <f aca="false">('Trace - Standard'!E9+'Trace - Standard'!E10)/2</f>
        <v>1734.0401695124</v>
      </c>
      <c r="G9" s="18" t="n">
        <f aca="false">C9*Parameters!B17+D9*Parameters!B18+E9*Parameters!B19+F9*0</f>
        <v>553320675.902455</v>
      </c>
      <c r="H9" s="17" t="n">
        <f aca="false">C9*Parameters!B25+D9*Parameters!B26+E9*Parameters!B27+F9*Parameters!B28</f>
        <v>6337.61645458258</v>
      </c>
      <c r="I9" s="18" t="n">
        <f aca="false">G9*B9</f>
        <v>463397354.965865</v>
      </c>
      <c r="J9" s="17" t="n">
        <f aca="false">H9*B9</f>
        <v>5307.65400561219</v>
      </c>
      <c r="K9" s="17" t="n">
        <f aca="false">('Trace - Intervention'!B9+'Trace - Intervention'!B10)/2</f>
        <v>5533.11377363936</v>
      </c>
      <c r="L9" s="17" t="n">
        <f aca="false">('Trace - Intervention'!C9+'Trace - Intervention'!C10)/2</f>
        <v>2383.23093230258</v>
      </c>
      <c r="M9" s="17" t="n">
        <f aca="false">('Trace - Intervention'!D9+'Trace - Intervention'!D10)/2</f>
        <v>548.382323772231</v>
      </c>
      <c r="N9" s="17" t="n">
        <f aca="false">('Trace - Intervention'!E9+'Trace - Intervention'!E10)/2</f>
        <v>1535.27297028582</v>
      </c>
      <c r="O9" s="18" t="n">
        <f aca="false">K9*(Parameters!B17+Parameters!B21)+L9*(Parameters!B18+Parameters!B21)+M9*Parameters!B19+N9*0</f>
        <v>413074638.793221</v>
      </c>
      <c r="P9" s="17" t="n">
        <f aca="false">K9*Parameters!B25+L9*Parameters!B26+M9*Parameters!B27+N9*Parameters!B28</f>
        <v>6720.68325692605</v>
      </c>
      <c r="Q9" s="18" t="n">
        <f aca="false">O9*B9</f>
        <v>345943506.82461</v>
      </c>
      <c r="R9" s="17" t="n">
        <f aca="false">P9*B9</f>
        <v>5628.46642183299</v>
      </c>
    </row>
    <row r="10" customFormat="false" ht="15" hidden="false" customHeight="true" outlineLevel="0" collapsed="false">
      <c r="A10" s="14" t="n">
        <v>8</v>
      </c>
      <c r="B10" s="16" t="n">
        <f aca="false">1/(1+Parameters!B7)^(8-1)</f>
        <v>0.813091511343354</v>
      </c>
      <c r="C10" s="17" t="n">
        <f aca="false">('Trace - Standard'!B10+'Trace - Standard'!B11)/2</f>
        <v>3841.55060587725</v>
      </c>
      <c r="D10" s="17" t="n">
        <f aca="false">('Trace - Standard'!C10+'Trace - Standard'!C11)/2</f>
        <v>2816.798543872</v>
      </c>
      <c r="E10" s="17" t="n">
        <f aca="false">('Trace - Standard'!D10+'Trace - Standard'!D11)/2</f>
        <v>1246.91904456342</v>
      </c>
      <c r="F10" s="17" t="n">
        <f aca="false">('Trace - Standard'!E10+'Trace - Standard'!E11)/2</f>
        <v>2094.73180568733</v>
      </c>
      <c r="G10" s="18" t="n">
        <f aca="false">C10*Parameters!B17+D10*Parameters!B18+E10*Parameters!B19+F10*0</f>
        <v>609276207.341964</v>
      </c>
      <c r="H10" s="17" t="n">
        <f aca="false">C10*Parameters!B25+D10*Parameters!B26+E10*Parameters!B27+F10*Parameters!B28</f>
        <v>5979.21844109338</v>
      </c>
      <c r="I10" s="18" t="n">
        <f aca="false">G10*B10</f>
        <v>495397312.253224</v>
      </c>
      <c r="J10" s="17" t="n">
        <f aca="false">H10*B10</f>
        <v>4861.65175892067</v>
      </c>
      <c r="K10" s="17" t="n">
        <f aca="false">('Trace - Intervention'!B10+'Trace - Intervention'!B11)/2</f>
        <v>5050.76314751613</v>
      </c>
      <c r="L10" s="17" t="n">
        <f aca="false">('Trace - Intervention'!C10+'Trace - Intervention'!C11)/2</f>
        <v>2466.76546749617</v>
      </c>
      <c r="M10" s="17" t="n">
        <f aca="false">('Trace - Intervention'!D10+'Trace - Intervention'!D11)/2</f>
        <v>658.949553371151</v>
      </c>
      <c r="N10" s="17" t="n">
        <f aca="false">('Trace - Intervention'!E10+'Trace - Intervention'!E11)/2</f>
        <v>1823.52183161655</v>
      </c>
      <c r="O10" s="18" t="n">
        <f aca="false">K10*(Parameters!B17+Parameters!B21)+L10*(Parameters!B18+Parameters!B21)+M10*Parameters!B19+N10*0</f>
        <v>447351119.177498</v>
      </c>
      <c r="P10" s="17" t="n">
        <f aca="false">K10*Parameters!B25+L10*Parameters!B26+M10*Parameters!B27+N10*Parameters!B28</f>
        <v>6431.64206634009</v>
      </c>
      <c r="Q10" s="18" t="n">
        <f aca="false">O10*B10</f>
        <v>363737397.593173</v>
      </c>
      <c r="R10" s="17" t="n">
        <f aca="false">P10*B10</f>
        <v>5229.51356813995</v>
      </c>
    </row>
    <row r="11" customFormat="false" ht="15" hidden="false" customHeight="true" outlineLevel="0" collapsed="false">
      <c r="A11" s="14" t="n">
        <v>9</v>
      </c>
      <c r="B11" s="16" t="n">
        <f aca="false">1/(1+Parameters!B7)^(9-1)</f>
        <v>0.789409234313936</v>
      </c>
      <c r="C11" s="17" t="n">
        <f aca="false">('Trace - Standard'!B11+'Trace - Standard'!B12)/2</f>
        <v>3380.56453317198</v>
      </c>
      <c r="D11" s="17" t="n">
        <f aca="false">('Trace - Standard'!C11+'Trace - Standard'!C12)/2</f>
        <v>2750.2658374402</v>
      </c>
      <c r="E11" s="17" t="n">
        <f aca="false">('Trace - Standard'!D11+'Trace - Standard'!D12)/2</f>
        <v>1397.89701314355</v>
      </c>
      <c r="F11" s="17" t="n">
        <f aca="false">('Trace - Standard'!E11+'Trace - Standard'!E12)/2</f>
        <v>2471.27261624427</v>
      </c>
      <c r="G11" s="18" t="n">
        <f aca="false">C11*Parameters!B17+D11*Parameters!B18+E11*Parameters!B19+F11*0</f>
        <v>653592691.683114</v>
      </c>
      <c r="H11" s="17" t="n">
        <f aca="false">C11*Parameters!B25+D11*Parameters!B26+E11*Parameters!B27+F11*Parameters!B28</f>
        <v>5622.51461338208</v>
      </c>
      <c r="I11" s="18" t="n">
        <f aca="false">G11*B11</f>
        <v>515952106.294751</v>
      </c>
      <c r="J11" s="17" t="n">
        <f aca="false">H11*B11</f>
        <v>4438.46495586886</v>
      </c>
      <c r="K11" s="17" t="n">
        <f aca="false">('Trace - Intervention'!B11+'Trace - Intervention'!B12)/2</f>
        <v>4610.46156213917</v>
      </c>
      <c r="L11" s="17" t="n">
        <f aca="false">('Trace - Intervention'!C11+'Trace - Intervention'!C12)/2</f>
        <v>2507.79790622994</v>
      </c>
      <c r="M11" s="17" t="n">
        <f aca="false">('Trace - Intervention'!D11+'Trace - Intervention'!D12)/2</f>
        <v>759.690385358509</v>
      </c>
      <c r="N11" s="17" t="n">
        <f aca="false">('Trace - Intervention'!E11+'Trace - Intervention'!E12)/2</f>
        <v>2122.05014627239</v>
      </c>
      <c r="O11" s="18" t="n">
        <f aca="false">K11*(Parameters!B17+Parameters!B21)+L11*(Parameters!B18+Parameters!B21)+M11*Parameters!B19+N11*0</f>
        <v>476777636.21171</v>
      </c>
      <c r="P11" s="17" t="n">
        <f aca="false">K11*Parameters!B25+L11*Parameters!B26+M11*Parameters!B27+N11*Parameters!B28</f>
        <v>6142.33653225102</v>
      </c>
      <c r="Q11" s="18" t="n">
        <f aca="false">O11*B11</f>
        <v>376372668.739894</v>
      </c>
      <c r="R11" s="17" t="n">
        <f aca="false">P11*B11</f>
        <v>4848.8171788228</v>
      </c>
    </row>
    <row r="12" customFormat="false" ht="15" hidden="false" customHeight="true" outlineLevel="0" collapsed="false">
      <c r="A12" s="14" t="n">
        <v>10</v>
      </c>
      <c r="B12" s="16" t="n">
        <f aca="false">1/(1+Parameters!B7)^(10-1)</f>
        <v>0.766416732343627</v>
      </c>
      <c r="C12" s="17" t="n">
        <f aca="false">('Trace - Standard'!B12+'Trace - Standard'!B13)/2</f>
        <v>2974.89678919134</v>
      </c>
      <c r="D12" s="17" t="n">
        <f aca="false">('Trace - Standard'!C12+'Trace - Standard'!C13)/2</f>
        <v>2648.27975676697</v>
      </c>
      <c r="E12" s="17" t="n">
        <f aca="false">('Trace - Standard'!D12+'Trace - Standard'!D13)/2</f>
        <v>1518.24436166484</v>
      </c>
      <c r="F12" s="17" t="n">
        <f aca="false">('Trace - Standard'!E12+'Trace - Standard'!E13)/2</f>
        <v>2858.57909237685</v>
      </c>
      <c r="G12" s="18" t="n">
        <f aca="false">C12*Parameters!B17+D12*Parameters!B18+E12*Parameters!B19+F12*0</f>
        <v>686256877.107503</v>
      </c>
      <c r="H12" s="17" t="n">
        <f aca="false">C12*Parameters!B25+D12*Parameters!B26+E12*Parameters!B27+F12*Parameters!B28</f>
        <v>5270.45809460052</v>
      </c>
      <c r="I12" s="18" t="n">
        <f aca="false">G12*B12</f>
        <v>525958753.301075</v>
      </c>
      <c r="J12" s="17" t="n">
        <f aca="false">H12*B12</f>
        <v>4039.36727081775</v>
      </c>
      <c r="K12" s="17" t="n">
        <f aca="false">('Trace - Intervention'!B12+'Trace - Intervention'!B13)/2</f>
        <v>4208.543381492</v>
      </c>
      <c r="L12" s="17" t="n">
        <f aca="false">('Trace - Intervention'!C12+'Trace - Intervention'!C13)/2</f>
        <v>2514.29178516832</v>
      </c>
      <c r="M12" s="17" t="n">
        <f aca="false">('Trace - Intervention'!D12+'Trace - Intervention'!D13)/2</f>
        <v>848.639981771534</v>
      </c>
      <c r="N12" s="17" t="n">
        <f aca="false">('Trace - Intervention'!E12+'Trace - Intervention'!E13)/2</f>
        <v>2428.52485156814</v>
      </c>
      <c r="O12" s="18" t="n">
        <f aca="false">K12*(Parameters!B17+Parameters!B21)+L12*(Parameters!B18+Parameters!B21)+M12*Parameters!B19+N12*0</f>
        <v>501006655.530477</v>
      </c>
      <c r="P12" s="17" t="n">
        <f aca="false">K12*Parameters!B25+L12*Parameters!B26+M12*Parameters!B27+N12*Parameters!B28</f>
        <v>5854.30394956373</v>
      </c>
      <c r="Q12" s="18" t="n">
        <f aca="false">O12*B12</f>
        <v>383979883.814077</v>
      </c>
      <c r="R12" s="17" t="n">
        <f aca="false">P12*B12</f>
        <v>4486.83650317102</v>
      </c>
    </row>
    <row r="13" customFormat="false" ht="15" hidden="false" customHeight="true" outlineLevel="0" collapsed="false">
      <c r="A13" s="14" t="n">
        <v>11</v>
      </c>
      <c r="B13" s="16" t="n">
        <f aca="false">1/(1+Parameters!B7)^(11-1)</f>
        <v>0.744093914896725</v>
      </c>
      <c r="C13" s="17" t="n">
        <f aca="false">('Trace - Standard'!B13+'Trace - Standard'!B14)/2</f>
        <v>2617.90917448838</v>
      </c>
      <c r="D13" s="17" t="n">
        <f aca="false">('Trace - Standard'!C13+'Trace - Standard'!C14)/2</f>
        <v>2522.04467460339</v>
      </c>
      <c r="E13" s="17" t="n">
        <f aca="false">('Trace - Standard'!D13+'Trace - Standard'!D14)/2</f>
        <v>1608.30127822715</v>
      </c>
      <c r="F13" s="17" t="n">
        <f aca="false">('Trace - Standard'!E13+'Trace - Standard'!E14)/2</f>
        <v>3251.74487268108</v>
      </c>
      <c r="G13" s="18" t="n">
        <f aca="false">C13*Parameters!B17+D13*Parameters!B18+E13*Parameters!B19+F13*0</f>
        <v>707812367.830515</v>
      </c>
      <c r="H13" s="17" t="n">
        <f aca="false">C13*Parameters!B25+D13*Parameters!B26+E13*Parameters!B27+F13*Parameters!B28</f>
        <v>4925.66066705449</v>
      </c>
      <c r="I13" s="18" t="n">
        <f aca="false">G13*B13</f>
        <v>526678875.791329</v>
      </c>
      <c r="J13" s="17" t="n">
        <f aca="false">H13*B13</f>
        <v>3665.15412920139</v>
      </c>
      <c r="K13" s="17" t="n">
        <f aca="false">('Trace - Intervention'!B13+'Trace - Intervention'!B14)/2</f>
        <v>3841.66252232719</v>
      </c>
      <c r="L13" s="17" t="n">
        <f aca="false">('Trace - Intervention'!C13+'Trace - Intervention'!C14)/2</f>
        <v>2493.00153851903</v>
      </c>
      <c r="M13" s="17" t="n">
        <f aca="false">('Trace - Intervention'!D13+'Trace - Intervention'!D14)/2</f>
        <v>924.772551283334</v>
      </c>
      <c r="N13" s="17" t="n">
        <f aca="false">('Trace - Intervention'!E13+'Trace - Intervention'!E14)/2</f>
        <v>2740.56338787045</v>
      </c>
      <c r="O13" s="18" t="n">
        <f aca="false">K13*(Parameters!B17+Parameters!B21)+L13*(Parameters!B18+Parameters!B21)+M13*Parameters!B19+N13*0</f>
        <v>519963396.815527</v>
      </c>
      <c r="P13" s="17" t="n">
        <f aca="false">K13*Parameters!B25+L13*Parameters!B26+M13*Parameters!B27+N13*Parameters!B28</f>
        <v>5568.99915491764</v>
      </c>
      <c r="Q13" s="18" t="n">
        <f aca="false">O13*B13</f>
        <v>386901599.539465</v>
      </c>
      <c r="R13" s="17" t="n">
        <f aca="false">P13*B13</f>
        <v>4143.85838323922</v>
      </c>
    </row>
    <row r="14" customFormat="false" ht="15" hidden="false" customHeight="true" outlineLevel="0" collapsed="false">
      <c r="A14" s="14" t="n">
        <v>12</v>
      </c>
      <c r="B14" s="16" t="n">
        <f aca="false">1/(1+Parameters!B7)^(12-1)</f>
        <v>0.722421276598762</v>
      </c>
      <c r="C14" s="17" t="n">
        <f aca="false">('Trace - Standard'!B14+'Trace - Standard'!B15)/2</f>
        <v>2303.76007354977</v>
      </c>
      <c r="D14" s="17" t="n">
        <f aca="false">('Trace - Standard'!C14+'Trace - Standard'!C15)/2</f>
        <v>2380.30844411568</v>
      </c>
      <c r="E14" s="17" t="n">
        <f aca="false">('Trace - Standard'!D14+'Trace - Standard'!D15)/2</f>
        <v>1669.70144744548</v>
      </c>
      <c r="F14" s="17" t="n">
        <f aca="false">('Trace - Standard'!E14+'Trace - Standard'!E15)/2</f>
        <v>3646.23003488906</v>
      </c>
      <c r="G14" s="18" t="n">
        <f aca="false">C14*Parameters!B17+D14*Parameters!B18+E14*Parameters!B19+F14*0</f>
        <v>719154507.473723</v>
      </c>
      <c r="H14" s="17" t="n">
        <f aca="false">C14*Parameters!B25+D14*Parameters!B26+E14*Parameters!B27+F14*Parameters!B28</f>
        <v>4590.35393837562</v>
      </c>
      <c r="I14" s="18" t="n">
        <f aca="false">G14*B14</f>
        <v>519532517.360921</v>
      </c>
      <c r="J14" s="17" t="n">
        <f aca="false">H14*B14</f>
        <v>3316.16935220147</v>
      </c>
      <c r="K14" s="17" t="n">
        <f aca="false">('Trace - Intervention'!B14+'Trace - Intervention'!B15)/2</f>
        <v>3506.76459707093</v>
      </c>
      <c r="L14" s="17" t="n">
        <f aca="false">('Trace - Intervention'!C14+'Trace - Intervention'!C15)/2</f>
        <v>2449.64015531345</v>
      </c>
      <c r="M14" s="17" t="n">
        <f aca="false">('Trace - Intervention'!D14+'Trace - Intervention'!D15)/2</f>
        <v>987.762665065364</v>
      </c>
      <c r="N14" s="17" t="n">
        <f aca="false">('Trace - Intervention'!E14+'Trace - Intervention'!E15)/2</f>
        <v>3055.83258255025</v>
      </c>
      <c r="O14" s="18" t="n">
        <f aca="false">K14*(Parameters!B17+Parameters!B21)+L14*(Parameters!B18+Parameters!B21)+M14*Parameters!B19+N14*0</f>
        <v>533770343.44114</v>
      </c>
      <c r="P14" s="17" t="n">
        <f aca="false">K14*Parameters!B25+L14*Parameters!B26+M14*Parameters!B27+N14*Parameters!B28</f>
        <v>5287.76028512192</v>
      </c>
      <c r="Q14" s="18" t="n">
        <f aca="false">O14*B14</f>
        <v>385607052.919308</v>
      </c>
      <c r="R14" s="17" t="n">
        <f aca="false">P14*B14</f>
        <v>3819.99053552602</v>
      </c>
    </row>
    <row r="15" customFormat="false" ht="15" hidden="false" customHeight="true" outlineLevel="0" collapsed="false">
      <c r="A15" s="14" t="n">
        <v>13</v>
      </c>
      <c r="B15" s="16" t="n">
        <f aca="false">1/(1+Parameters!B7)^(13-1)</f>
        <v>0.701379880192973</v>
      </c>
      <c r="C15" s="17" t="n">
        <f aca="false">('Trace - Standard'!B15+'Trace - Standard'!B16)/2</f>
        <v>2027.3088647238</v>
      </c>
      <c r="D15" s="17" t="n">
        <f aca="false">('Trace - Standard'!C15+'Trace - Standard'!C16)/2</f>
        <v>2229.83510041215</v>
      </c>
      <c r="E15" s="17" t="n">
        <f aca="false">('Trace - Standard'!D15+'Trace - Standard'!D16)/2</f>
        <v>1704.88324362254</v>
      </c>
      <c r="F15" s="17" t="n">
        <f aca="false">('Trace - Standard'!E15+'Trace - Standard'!E16)/2</f>
        <v>4037.9727912415</v>
      </c>
      <c r="G15" s="18" t="n">
        <f aca="false">C15*Parameters!B17+D15*Parameters!B18+E15*Parameters!B19+F15*0</f>
        <v>721379421.163123</v>
      </c>
      <c r="H15" s="17" t="n">
        <f aca="false">C15*Parameters!B25+D15*Parameters!B26+E15*Parameters!B27+F15*Parameters!B28</f>
        <v>4266.37959130438</v>
      </c>
      <c r="I15" s="18" t="n">
        <f aca="false">G15*B15</f>
        <v>505961011.989067</v>
      </c>
      <c r="J15" s="17" t="n">
        <f aca="false">H15*B15</f>
        <v>2992.35280660681</v>
      </c>
      <c r="K15" s="17" t="n">
        <f aca="false">('Trace - Intervention'!B15+'Trace - Intervention'!B16)/2</f>
        <v>3201.06148517714</v>
      </c>
      <c r="L15" s="17" t="n">
        <f aca="false">('Trace - Intervention'!C15+'Trace - Intervention'!C16)/2</f>
        <v>2389.02469412323</v>
      </c>
      <c r="M15" s="17" t="n">
        <f aca="false">('Trace - Intervention'!D15+'Trace - Intervention'!D16)/2</f>
        <v>1037.79594023562</v>
      </c>
      <c r="N15" s="17" t="n">
        <f aca="false">('Trace - Intervention'!E15+'Trace - Intervention'!E16)/2</f>
        <v>3372.11788046401</v>
      </c>
      <c r="O15" s="18" t="n">
        <f aca="false">K15*(Parameters!B17+Parameters!B21)+L15*(Parameters!B18+Parameters!B21)+M15*Parameters!B19+N15*0</f>
        <v>542687945.215939</v>
      </c>
      <c r="P15" s="17" t="n">
        <f aca="false">K15*Parameters!B25+L15*Parameters!B26+M15*Parameters!B27+N15*Parameters!B28</f>
        <v>5011.78780929888</v>
      </c>
      <c r="Q15" s="18" t="n">
        <f aca="false">O15*B15</f>
        <v>380630405.997726</v>
      </c>
      <c r="R15" s="17" t="n">
        <f aca="false">P15*B15</f>
        <v>3515.16713323865</v>
      </c>
    </row>
    <row r="16" customFormat="false" ht="15" hidden="false" customHeight="true" outlineLevel="0" collapsed="false">
      <c r="A16" s="14" t="n">
        <v>14</v>
      </c>
      <c r="B16" s="16" t="n">
        <f aca="false">1/(1+Parameters!B7)^(14-1)</f>
        <v>0.680951339993178</v>
      </c>
      <c r="C16" s="17" t="n">
        <f aca="false">('Trace - Standard'!B16+'Trace - Standard'!B17)/2</f>
        <v>1784.03180095695</v>
      </c>
      <c r="D16" s="17" t="n">
        <f aca="false">('Trace - Standard'!C16+'Trace - Standard'!C17)/2</f>
        <v>2075.79237081859</v>
      </c>
      <c r="E16" s="17" t="n">
        <f aca="false">('Trace - Standard'!D16+'Trace - Standard'!D17)/2</f>
        <v>1716.73096912862</v>
      </c>
      <c r="F16" s="17" t="n">
        <f aca="false">('Trace - Standard'!E16+'Trace - Standard'!E17)/2</f>
        <v>4423.44485909585</v>
      </c>
      <c r="G16" s="18" t="n">
        <f aca="false">C16*Parameters!B17+D16*Parameters!B18+E16*Parameters!B19+F16*0</f>
        <v>715674877.493337</v>
      </c>
      <c r="H16" s="17" t="n">
        <f aca="false">C16*Parameters!B25+D16*Parameters!B26+E16*Parameters!B27+F16*Parameters!B28</f>
        <v>3955.19957082353</v>
      </c>
      <c r="I16" s="18" t="n">
        <f aca="false">G16*B16</f>
        <v>487339766.828541</v>
      </c>
      <c r="J16" s="17" t="n">
        <f aca="false">H16*B16</f>
        <v>2693.29844769272</v>
      </c>
      <c r="K16" s="17" t="n">
        <f aca="false">('Trace - Intervention'!B16+'Trace - Intervention'!B17)/2</f>
        <v>2922.00812123039</v>
      </c>
      <c r="L16" s="17" t="n">
        <f aca="false">('Trace - Intervention'!C16+'Trace - Intervention'!C17)/2</f>
        <v>2315.20249557748</v>
      </c>
      <c r="M16" s="17" t="n">
        <f aca="false">('Trace - Intervention'!D16+'Trace - Intervention'!D17)/2</f>
        <v>1075.4198942243</v>
      </c>
      <c r="N16" s="17" t="n">
        <f aca="false">('Trace - Intervention'!E16+'Trace - Intervention'!E17)/2</f>
        <v>3687.36948896783</v>
      </c>
      <c r="O16" s="18" t="n">
        <f aca="false">K16*(Parameters!B17+Parameters!B21)+L16*(Parameters!B18+Parameters!B21)+M16*Parameters!B19+N16*0</f>
        <v>547068436.435103</v>
      </c>
      <c r="P16" s="17" t="n">
        <f aca="false">K16*Parameters!B25+L16*Parameters!B26+M16*Parameters!B27+N16*Parameters!B28</f>
        <v>4742.13364168498</v>
      </c>
      <c r="Q16" s="18" t="n">
        <f aca="false">O16*B16</f>
        <v>372526984.858456</v>
      </c>
      <c r="R16" s="17" t="n">
        <f aca="false">P16*B16</f>
        <v>3229.16225773211</v>
      </c>
    </row>
    <row r="17" customFormat="false" ht="15" hidden="false" customHeight="true" outlineLevel="0" collapsed="false">
      <c r="A17" s="14" t="n">
        <v>15</v>
      </c>
      <c r="B17" s="16" t="n">
        <f aca="false">1/(1+Parameters!B7)^(15-1)</f>
        <v>0.661117805818619</v>
      </c>
      <c r="C17" s="17" t="n">
        <f aca="false">('Trace - Standard'!B17+'Trace - Standard'!B18)/2</f>
        <v>1569.94798484211</v>
      </c>
      <c r="D17" s="17" t="n">
        <f aca="false">('Trace - Standard'!C17+'Trace - Standard'!C18)/2</f>
        <v>1922.06877158331</v>
      </c>
      <c r="E17" s="17" t="n">
        <f aca="false">('Trace - Standard'!D17+'Trace - Standard'!D18)/2</f>
        <v>1708.31640825756</v>
      </c>
      <c r="F17" s="17" t="n">
        <f aca="false">('Trace - Standard'!E17+'Trace - Standard'!E18)/2</f>
        <v>4799.66683531702</v>
      </c>
      <c r="G17" s="18" t="n">
        <f aca="false">C17*Parameters!B17+D17*Parameters!B18+E17*Parameters!B19+F17*0</f>
        <v>703243213.429499</v>
      </c>
      <c r="H17" s="17" t="n">
        <f aca="false">C17*Parameters!B25+D17*Parameters!B26+E17*Parameters!B27+F17*Parameters!B28</f>
        <v>3657.91932719743</v>
      </c>
      <c r="I17" s="18" t="n">
        <f aca="false">G17*B17</f>
        <v>464926610.219345</v>
      </c>
      <c r="J17" s="17" t="n">
        <f aca="false">H17*B17</f>
        <v>2418.31559945829</v>
      </c>
      <c r="K17" s="17" t="n">
        <f aca="false">('Trace - Intervention'!B17+'Trace - Intervention'!B18)/2</f>
        <v>2667.28130655193</v>
      </c>
      <c r="L17" s="17" t="n">
        <f aca="false">('Trace - Intervention'!C17+'Trace - Intervention'!C18)/2</f>
        <v>2231.56057539906</v>
      </c>
      <c r="M17" s="17" t="n">
        <f aca="false">('Trace - Intervention'!D17+'Trace - Intervention'!D18)/2</f>
        <v>1101.42738269983</v>
      </c>
      <c r="N17" s="17" t="n">
        <f aca="false">('Trace - Intervention'!E17+'Trace - Intervention'!E18)/2</f>
        <v>3999.73073534918</v>
      </c>
      <c r="O17" s="18" t="n">
        <f aca="false">K17*(Parameters!B17+Parameters!B21)+L17*(Parameters!B18+Parameters!B21)+M17*Parameters!B19+N17*0</f>
        <v>547320236.808226</v>
      </c>
      <c r="P17" s="17" t="n">
        <f aca="false">K17*Parameters!B25+L17*Parameters!B26+M17*Parameters!B27+N17*Parameters!B28</f>
        <v>4479.69778534137</v>
      </c>
      <c r="Q17" s="18" t="n">
        <f aca="false">O17*B17</f>
        <v>361843154.038781</v>
      </c>
      <c r="R17" s="17" t="n">
        <f aca="false">P17*B17</f>
        <v>2961.60797057541</v>
      </c>
    </row>
    <row r="18" customFormat="false" ht="15" hidden="false" customHeight="true" outlineLevel="0" collapsed="false">
      <c r="A18" s="14" t="n">
        <v>16</v>
      </c>
      <c r="B18" s="16" t="n">
        <f aca="false">1/(1+Parameters!B7)^(16-1)</f>
        <v>0.641861947396717</v>
      </c>
      <c r="C18" s="17" t="n">
        <f aca="false">('Trace - Standard'!B18+'Trace - Standard'!B19)/2</f>
        <v>1381.55422666106</v>
      </c>
      <c r="D18" s="17" t="n">
        <f aca="false">('Trace - Standard'!C18+'Trace - Standard'!C19)/2</f>
        <v>1771.53256661419</v>
      </c>
      <c r="E18" s="17" t="n">
        <f aca="false">('Trace - Standard'!D18+'Trace - Standard'!D19)/2</f>
        <v>1682.71719960892</v>
      </c>
      <c r="F18" s="17" t="n">
        <f aca="false">('Trace - Standard'!E18+'Trace - Standard'!E19)/2</f>
        <v>5164.19600711583</v>
      </c>
      <c r="G18" s="18" t="n">
        <f aca="false">C18*Parameters!B17+D18*Parameters!B18+E18*Parameters!B19+F18*0</f>
        <v>685248636.080694</v>
      </c>
      <c r="H18" s="17" t="n">
        <f aca="false">C18*Parameters!B25+D18*Parameters!B26+E18*Parameters!B27+F18*Parameters!B28</f>
        <v>3375.31900040902</v>
      </c>
      <c r="I18" s="18" t="n">
        <f aca="false">G18*B18</f>
        <v>439835024.005698</v>
      </c>
      <c r="J18" s="17" t="n">
        <f aca="false">H18*B18</f>
        <v>2166.48882668768</v>
      </c>
      <c r="K18" s="17" t="n">
        <f aca="false">('Trace - Intervention'!B18+'Trace - Intervention'!B19)/2</f>
        <v>2434.76036790948</v>
      </c>
      <c r="L18" s="17" t="n">
        <f aca="false">('Trace - Intervention'!C18+'Trace - Intervention'!C19)/2</f>
        <v>2140.92036751394</v>
      </c>
      <c r="M18" s="17" t="n">
        <f aca="false">('Trace - Intervention'!D18+'Trace - Intervention'!D19)/2</f>
        <v>1116.76637267542</v>
      </c>
      <c r="N18" s="17" t="n">
        <f aca="false">('Trace - Intervention'!E18+'Trace - Intervention'!E19)/2</f>
        <v>4307.55289190115</v>
      </c>
      <c r="O18" s="18" t="n">
        <f aca="false">K18*(Parameters!B17+Parameters!B21)+L18*(Parameters!B18+Parameters!B21)+M18*Parameters!B19+N18*0</f>
        <v>543880855.80198</v>
      </c>
      <c r="P18" s="17" t="n">
        <f aca="false">K18*Parameters!B25+L18*Parameters!B26+M18*Parameters!B27+N18*Parameters!B28</f>
        <v>4225.23048230458</v>
      </c>
      <c r="Q18" s="18" t="n">
        <f aca="false">O18*B18</f>
        <v>349096425.256852</v>
      </c>
      <c r="R18" s="17" t="n">
        <f aca="false">P18*B18</f>
        <v>2712.01466557199</v>
      </c>
    </row>
    <row r="19" customFormat="false" ht="15" hidden="false" customHeight="true" outlineLevel="0" collapsed="false">
      <c r="A19" s="14" t="n">
        <v>17</v>
      </c>
      <c r="B19" s="16" t="n">
        <f aca="false">1/(1+Parameters!B7)^(17-1)</f>
        <v>0.623166939220114</v>
      </c>
      <c r="C19" s="17" t="n">
        <f aca="false">('Trace - Standard'!B19+'Trace - Standard'!B20)/2</f>
        <v>1215.76771946173</v>
      </c>
      <c r="D19" s="17" t="n">
        <f aca="false">('Trace - Standard'!C19+'Trace - Standard'!C20)/2</f>
        <v>1626.24277862203</v>
      </c>
      <c r="E19" s="17" t="n">
        <f aca="false">('Trace - Standard'!D19+'Trace - Standard'!D20)/2</f>
        <v>1642.89352766129</v>
      </c>
      <c r="F19" s="17" t="n">
        <f aca="false">('Trace - Standard'!E19+'Trace - Standard'!E20)/2</f>
        <v>5515.09597425496</v>
      </c>
      <c r="G19" s="18" t="n">
        <f aca="false">C19*Parameters!B17+D19*Parameters!B18+E19*Parameters!B19+F19*0</f>
        <v>662782872.352982</v>
      </c>
      <c r="H19" s="17" t="n">
        <f aca="false">C19*Parameters!B25+D19*Parameters!B26+E19*Parameters!B27+F19*Parameters!B28</f>
        <v>3107.88880236404</v>
      </c>
      <c r="I19" s="18" t="n">
        <f aca="false">G19*B19</f>
        <v>413024373.931723</v>
      </c>
      <c r="J19" s="17" t="n">
        <f aca="false">H19*B19</f>
        <v>1936.73355240566</v>
      </c>
      <c r="K19" s="17" t="n">
        <f aca="false">('Trace - Intervention'!B19+'Trace - Intervention'!B20)/2</f>
        <v>2222.50950230895</v>
      </c>
      <c r="L19" s="17" t="n">
        <f aca="false">('Trace - Intervention'!C19+'Trace - Intervention'!C20)/2</f>
        <v>2045.61971261989</v>
      </c>
      <c r="M19" s="17" t="n">
        <f aca="false">('Trace - Intervention'!D19+'Trace - Intervention'!D20)/2</f>
        <v>1122.47091520994</v>
      </c>
      <c r="N19" s="17" t="n">
        <f aca="false">('Trace - Intervention'!E19+'Trace - Intervention'!E20)/2</f>
        <v>4609.39986986122</v>
      </c>
      <c r="O19" s="18" t="n">
        <f aca="false">K19*(Parameters!B17+Parameters!B21)+L19*(Parameters!B18+Parameters!B21)+M19*Parameters!B19+N19*0</f>
        <v>537196596.708654</v>
      </c>
      <c r="P19" s="17" t="n">
        <f aca="false">K19*Parameters!B25+L19*Parameters!B26+M19*Parameters!B27+N19*Parameters!B28</f>
        <v>3979.3382734144</v>
      </c>
      <c r="Q19" s="18" t="n">
        <f aca="false">O19*B19</f>
        <v>334763158.930394</v>
      </c>
      <c r="R19" s="17" t="n">
        <f aca="false">P19*B19</f>
        <v>2479.7920519651</v>
      </c>
    </row>
    <row r="20" customFormat="false" ht="15" hidden="false" customHeight="true" outlineLevel="0" collapsed="false">
      <c r="A20" s="14" t="n">
        <v>18</v>
      </c>
      <c r="B20" s="16" t="n">
        <f aca="false">1/(1+Parameters!B7)^(18-1)</f>
        <v>0.605016445844771</v>
      </c>
      <c r="C20" s="17" t="n">
        <f aca="false">('Trace - Standard'!B20+'Trace - Standard'!B21)/2</f>
        <v>1069.87559312632</v>
      </c>
      <c r="D20" s="17" t="n">
        <f aca="false">('Trace - Standard'!C20+'Trace - Standard'!C21)/2</f>
        <v>1487.62070598867</v>
      </c>
      <c r="E20" s="17" t="n">
        <f aca="false">('Trace - Standard'!D20+'Trace - Standard'!D21)/2</f>
        <v>1591.60863194674</v>
      </c>
      <c r="F20" s="17" t="n">
        <f aca="false">('Trace - Standard'!E20+'Trace - Standard'!E21)/2</f>
        <v>5850.89506893826</v>
      </c>
      <c r="G20" s="18" t="n">
        <f aca="false">C20*Parameters!B17+D20*Parameters!B18+E20*Parameters!B19+F20*0</f>
        <v>636844460.068364</v>
      </c>
      <c r="H20" s="17" t="n">
        <f aca="false">C20*Parameters!B25+D20*Parameters!B26+E20*Parameters!B27+F20*Parameters!B28</f>
        <v>2855.86591003993</v>
      </c>
      <c r="I20" s="18" t="n">
        <f aca="false">G20*B20</f>
        <v>385301371.786493</v>
      </c>
      <c r="J20" s="17" t="n">
        <f aca="false">H20*B20</f>
        <v>1727.8458427016</v>
      </c>
      <c r="K20" s="17" t="n">
        <f aca="false">('Trace - Intervention'!B20+'Trace - Intervention'!B21)/2</f>
        <v>2028.76166088359</v>
      </c>
      <c r="L20" s="17" t="n">
        <f aca="false">('Trace - Intervention'!C20+'Trace - Intervention'!C21)/2</f>
        <v>1947.58374761483</v>
      </c>
      <c r="M20" s="17" t="n">
        <f aca="false">('Trace - Intervention'!D20+'Trace - Intervention'!D21)/2</f>
        <v>1119.60910580789</v>
      </c>
      <c r="N20" s="17" t="n">
        <f aca="false">('Trace - Intervention'!E20+'Trace - Intervention'!E21)/2</f>
        <v>4904.04548569368</v>
      </c>
      <c r="O20" s="18" t="n">
        <f aca="false">K20*(Parameters!B17+Parameters!B21)+L20*(Parameters!B18+Parameters!B21)+M20*Parameters!B19+N20*0</f>
        <v>527707668.057024</v>
      </c>
      <c r="P20" s="17" t="n">
        <f aca="false">K20*Parameters!B25+L20*Parameters!B26+M20*Parameters!B27+N20*Parameters!B28</f>
        <v>3742.49271822807</v>
      </c>
      <c r="Q20" s="18" t="n">
        <f aca="false">O20*B20</f>
        <v>319271817.772893</v>
      </c>
      <c r="R20" s="17" t="n">
        <f aca="false">P20*B20</f>
        <v>2264.26964298228</v>
      </c>
    </row>
    <row r="21" customFormat="false" ht="15" hidden="false" customHeight="true" outlineLevel="0" collapsed="false">
      <c r="A21" s="14" t="n">
        <v>19</v>
      </c>
      <c r="B21" s="16" t="n">
        <f aca="false">1/(1+Parameters!B7)^(19-1)</f>
        <v>0.587394607616282</v>
      </c>
      <c r="C21" s="17" t="n">
        <f aca="false">('Trace - Standard'!B21+'Trace - Standard'!B22)/2</f>
        <v>941.490521951165</v>
      </c>
      <c r="D21" s="17" t="n">
        <f aca="false">('Trace - Standard'!C21+'Trace - Standard'!C22)/2</f>
        <v>1356.58895234312</v>
      </c>
      <c r="E21" s="17" t="n">
        <f aca="false">('Trace - Standard'!D21+'Trace - Standard'!D22)/2</f>
        <v>1531.38182187337</v>
      </c>
      <c r="F21" s="17" t="n">
        <f aca="false">('Trace - Standard'!E21+'Trace - Standard'!E22)/2</f>
        <v>6170.53870383235</v>
      </c>
      <c r="G21" s="18" t="n">
        <f aca="false">C21*Parameters!B17+D21*Parameters!B18+E21*Parameters!B19+F21*0</f>
        <v>608328026.774532</v>
      </c>
      <c r="H21" s="17" t="n">
        <f aca="false">C21*Parameters!B25+D21*Parameters!B26+E21*Parameters!B27+F21*Parameters!B28</f>
        <v>2619.27099137589</v>
      </c>
      <c r="I21" s="18" t="n">
        <f aca="false">G21*B21</f>
        <v>357328602.589214</v>
      </c>
      <c r="J21" s="17" t="n">
        <f aca="false">H21*B21</f>
        <v>1538.54565621995</v>
      </c>
      <c r="K21" s="17" t="n">
        <f aca="false">('Trace - Intervention'!B21+'Trace - Intervention'!B22)/2</f>
        <v>1851.90383770922</v>
      </c>
      <c r="L21" s="17" t="n">
        <f aca="false">('Trace - Intervention'!C21+'Trace - Intervention'!C22)/2</f>
        <v>1848.38614125889</v>
      </c>
      <c r="M21" s="17" t="n">
        <f aca="false">('Trace - Intervention'!D21+'Trace - Intervention'!D22)/2</f>
        <v>1109.24458634476</v>
      </c>
      <c r="N21" s="17" t="n">
        <f aca="false">('Trace - Intervention'!E21+'Trace - Intervention'!E22)/2</f>
        <v>5190.46543468713</v>
      </c>
      <c r="O21" s="18" t="n">
        <f aca="false">K21*(Parameters!B17+Parameters!B21)+L21*(Parameters!B18+Parameters!B21)+M21*Parameters!B19+N21*0</f>
        <v>515837567.503636</v>
      </c>
      <c r="P21" s="17" t="n">
        <f aca="false">K21*Parameters!B25+L21*Parameters!B26+M21*Parameters!B27+N21*Parameters!B28</f>
        <v>3515.04080624885</v>
      </c>
      <c r="Q21" s="18" t="n">
        <f aca="false">O21*B21</f>
        <v>303000205.557536</v>
      </c>
      <c r="R21" s="17" t="n">
        <f aca="false">P21*B21</f>
        <v>2064.71601514177</v>
      </c>
    </row>
    <row r="22" customFormat="false" ht="15" hidden="false" customHeight="true" outlineLevel="0" collapsed="false">
      <c r="A22" s="14" t="n">
        <v>20</v>
      </c>
      <c r="B22" s="16" t="n">
        <f aca="false">1/(1+Parameters!B7)^(20-1)</f>
        <v>0.570286026811925</v>
      </c>
      <c r="C22" s="17" t="n">
        <f aca="false">('Trace - Standard'!B22+'Trace - Standard'!B23)/2</f>
        <v>828.511659317025</v>
      </c>
      <c r="D22" s="17" t="n">
        <f aca="false">('Trace - Standard'!C22+'Trace - Standard'!C23)/2</f>
        <v>1233.68377216334</v>
      </c>
      <c r="E22" s="17" t="n">
        <f aca="false">('Trace - Standard'!D22+'Trace - Standard'!D23)/2</f>
        <v>1464.46522287354</v>
      </c>
      <c r="F22" s="17" t="n">
        <f aca="false">('Trace - Standard'!E22+'Trace - Standard'!E23)/2</f>
        <v>6473.3393456461</v>
      </c>
      <c r="G22" s="18" t="n">
        <f aca="false">C22*Parameters!B17+D22*Parameters!B18+E22*Parameters!B19+F22*0</f>
        <v>578020737.664892</v>
      </c>
      <c r="H22" s="17" t="n">
        <f aca="false">C22*Parameters!B25+D22*Parameters!B26+E22*Parameters!B27+F22*Parameters!B28</f>
        <v>2397.94309895752</v>
      </c>
      <c r="I22" s="18" t="n">
        <f aca="false">G22*B22</f>
        <v>329637149.897809</v>
      </c>
      <c r="J22" s="17" t="n">
        <f aca="false">H22*B22</f>
        <v>1367.51344242556</v>
      </c>
      <c r="K22" s="17" t="n">
        <f aca="false">('Trace - Intervention'!B22+'Trace - Intervention'!B23)/2</f>
        <v>1690.4636410708</v>
      </c>
      <c r="L22" s="17" t="n">
        <f aca="false">('Trace - Intervention'!C22+'Trace - Intervention'!C23)/2</f>
        <v>1749.30193767268</v>
      </c>
      <c r="M22" s="17" t="n">
        <f aca="false">('Trace - Intervention'!D22+'Trace - Intervention'!D23)/2</f>
        <v>1092.40877621313</v>
      </c>
      <c r="N22" s="17" t="n">
        <f aca="false">('Trace - Intervention'!E22+'Trace - Intervention'!E23)/2</f>
        <v>5467.82564504339</v>
      </c>
      <c r="O22" s="18" t="n">
        <f aca="false">K22*(Parameters!B17+Parameters!B21)+L22*(Parameters!B18+Parameters!B21)+M22*Parameters!B19+N22*0</f>
        <v>501985816.035176</v>
      </c>
      <c r="P22" s="17" t="n">
        <f aca="false">K22*Parameters!B25+L22*Parameters!B26+M22*Parameters!B27+N22*Parameters!B28</f>
        <v>3297.21631695173</v>
      </c>
      <c r="Q22" s="18" t="n">
        <f aca="false">O22*B22</f>
        <v>286275496.542642</v>
      </c>
      <c r="R22" s="17" t="n">
        <f aca="false">P22*B22</f>
        <v>1880.35639293385</v>
      </c>
    </row>
    <row r="23" customFormat="false" ht="15" hidden="false" customHeight="true" outlineLevel="0" collapsed="false">
      <c r="A23" s="4" t="s">
        <v>48</v>
      </c>
      <c r="I23" s="19" t="n">
        <f aca="false">SUM(I3:I22)</f>
        <v>8065724873.84152</v>
      </c>
      <c r="J23" s="20" t="n">
        <f aca="false">SUM(J3:J22)</f>
        <v>84707.4532907212</v>
      </c>
      <c r="Q23" s="19" t="n">
        <f aca="false">SUM(Q3:Q22)</f>
        <v>6468703963.22194</v>
      </c>
      <c r="R23" s="20" t="n">
        <f aca="false">SUM(R3:R22)</f>
        <v>92356.5297119969</v>
      </c>
    </row>
    <row r="24" customFormat="false" ht="15" hidden="false" customHeight="true" outlineLevel="0" collapsed="false">
      <c r="A24" s="4" t="s">
        <v>49</v>
      </c>
      <c r="Q24" s="18" t="n">
        <f aca="false">Parameters!B4*Parameters!B20</f>
        <v>5000000</v>
      </c>
    </row>
    <row r="26" customFormat="false" ht="15" hidden="false" customHeight="true" outlineLevel="0" collapsed="false">
      <c r="A26" s="12" t="s">
        <v>50</v>
      </c>
    </row>
    <row r="27" customFormat="false" ht="15" hidden="false" customHeight="true" outlineLevel="0" collapsed="false">
      <c r="A27" s="4" t="s">
        <v>51</v>
      </c>
      <c r="B27" s="4" t="s">
        <v>52</v>
      </c>
      <c r="C27" s="4" t="s">
        <v>53</v>
      </c>
      <c r="D27" s="4" t="s">
        <v>54</v>
      </c>
      <c r="E27" s="4" t="s">
        <v>55</v>
      </c>
    </row>
    <row r="28" customFormat="false" ht="15" hidden="false" customHeight="true" outlineLevel="0" collapsed="false">
      <c r="A28" s="4" t="s">
        <v>7</v>
      </c>
      <c r="B28" s="18" t="n">
        <f aca="false">I23</f>
        <v>8065724873.84152</v>
      </c>
      <c r="C28" s="21" t="n">
        <f aca="false">J23</f>
        <v>84707.4532907212</v>
      </c>
      <c r="D28" s="18" t="n">
        <f aca="false">B28/Parameters!B4</f>
        <v>806572.487384152</v>
      </c>
      <c r="E28" s="16" t="n">
        <f aca="false">C28/Parameters!B4</f>
        <v>8.47074532907212</v>
      </c>
    </row>
    <row r="29" customFormat="false" ht="15" hidden="false" customHeight="true" outlineLevel="0" collapsed="false">
      <c r="A29" s="4" t="s">
        <v>8</v>
      </c>
      <c r="B29" s="18" t="n">
        <f aca="false">Q23+Q24</f>
        <v>6473703963.22194</v>
      </c>
      <c r="C29" s="21" t="n">
        <f aca="false">R23</f>
        <v>92356.5297119969</v>
      </c>
      <c r="D29" s="18" t="n">
        <f aca="false">B29/Parameters!B4</f>
        <v>647370.396322194</v>
      </c>
      <c r="E29" s="16" t="n">
        <f aca="false">C29/Parameters!B4</f>
        <v>9.23565297119969</v>
      </c>
    </row>
    <row r="31" customFormat="false" ht="15" hidden="false" customHeight="true" outlineLevel="0" collapsed="false">
      <c r="A31" s="4" t="s">
        <v>56</v>
      </c>
      <c r="B31" s="22" t="n">
        <f aca="false">B29-B28</f>
        <v>-1592020910.61958</v>
      </c>
    </row>
    <row r="32" customFormat="false" ht="15" hidden="false" customHeight="true" outlineLevel="0" collapsed="false">
      <c r="A32" s="4" t="s">
        <v>57</v>
      </c>
      <c r="B32" s="23" t="n">
        <f aca="false">C29-C28</f>
        <v>7649.07642127569</v>
      </c>
    </row>
    <row r="33" customFormat="false" ht="15" hidden="false" customHeight="true" outlineLevel="0" collapsed="false">
      <c r="A33" s="4" t="s">
        <v>58</v>
      </c>
      <c r="B33" s="24" t="n">
        <f aca="false">B31/B32</f>
        <v>-208132.436249613</v>
      </c>
    </row>
    <row r="34" customFormat="false" ht="15" hidden="false" customHeight="true" outlineLevel="0" collapsed="false">
      <c r="A34" s="4" t="s">
        <v>59</v>
      </c>
      <c r="B34" s="18" t="n">
        <f aca="false">Parameters!B30</f>
        <v>170000</v>
      </c>
    </row>
    <row r="35" customFormat="false" ht="15" hidden="false" customHeight="true" outlineLevel="0" collapsed="false">
      <c r="A35" s="4" t="s">
        <v>60</v>
      </c>
      <c r="B35" s="25" t="str">
        <f aca="false">IF(B33&lt;0,"DOMINANT",IF(B33&lt;B34,"YES - Cost-effective","NO - Not cost-effective"))</f>
        <v>DOMINANT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2026-03-18T00:25:47Z</dcterms:created>
  <dc:creator>openpyxl</dc:creator>
  <dc:description/>
  <dc:language>en-US</dc:language>
  <cp:lastModifiedBy/>
  <dcterms:modified xsi:type="dcterms:W3CDTF">2026-03-18T00:26:29Z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