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Survival Curves" sheetId="2" state="visible" r:id="rId4"/>
    <sheet name="State Occupancy" sheetId="3" state="visible" r:id="rId5"/>
    <sheet name="Cost-Effectivenes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<sst xmlns="http://schemas.openxmlformats.org/spreadsheetml/2006/main" count="74" uniqueCount="71">
  <si>
    <t xml:space="preserve">Breast Cancer PSM — Parameters</t>
  </si>
  <si>
    <t xml:space="preserve">MODEL SETTINGS</t>
  </si>
  <si>
    <t xml:space="preserve">Time horizon (years)</t>
  </si>
  <si>
    <t xml:space="preserve">Cycle length (years)</t>
  </si>
  <si>
    <t xml:space="preserve">Discount rate</t>
  </si>
  <si>
    <t xml:space="preserve">WTP threshold</t>
  </si>
  <si>
    <t xml:space="preserve">SURVIVAL PARAMETERS (Weibull)</t>
  </si>
  <si>
    <t xml:space="preserve">Parameter</t>
  </si>
  <si>
    <t xml:space="preserve">Control</t>
  </si>
  <si>
    <t xml:space="preserve">Intervention</t>
  </si>
  <si>
    <t xml:space="preserve">OS lambda (λ)</t>
  </si>
  <si>
    <t xml:space="preserve">OS gamma (γ)</t>
  </si>
  <si>
    <t xml:space="preserve">PFS lambda (λ)</t>
  </si>
  <si>
    <t xml:space="preserve">PFS gamma (γ)</t>
  </si>
  <si>
    <t xml:space="preserve">HAZARD RATIOS</t>
  </si>
  <si>
    <t xml:space="preserve">HR OS</t>
  </si>
  <si>
    <t xml:space="preserve">HR PFS</t>
  </si>
  <si>
    <t xml:space="preserve">COSTS (₹ per year)</t>
  </si>
  <si>
    <t xml:space="preserve">PF - Chemo (monitoring)</t>
  </si>
  <si>
    <t xml:space="preserve">PF - Trastuzumab Year 1</t>
  </si>
  <si>
    <t xml:space="preserve">PF - Trastuzumab Years 2+</t>
  </si>
  <si>
    <t xml:space="preserve">Progressed Disease</t>
  </si>
  <si>
    <t xml:space="preserve">Dead</t>
  </si>
  <si>
    <t xml:space="preserve">UTILITY WEIGHTS</t>
  </si>
  <si>
    <t xml:space="preserve">Progression-Free</t>
  </si>
  <si>
    <t xml:space="preserve">SURVIVAL CURVES — Weibull: S(t) = exp(-λ × t^γ)</t>
  </si>
  <si>
    <t xml:space="preserve">Year</t>
  </si>
  <si>
    <t xml:space="preserve">OS Control</t>
  </si>
  <si>
    <t xml:space="preserve">PFS Control</t>
  </si>
  <si>
    <t xml:space="preserve">OS Intervention</t>
  </si>
  <si>
    <t xml:space="preserve">PFS Intervention</t>
  </si>
  <si>
    <t xml:space="preserve">PFS Ctrl (capped)</t>
  </si>
  <si>
    <t xml:space="preserve">PFS Int (capped)</t>
  </si>
  <si>
    <t xml:space="preserve">STATE OCCUPANCY — Derived from Survival Curves</t>
  </si>
  <si>
    <t xml:space="preserve">PF(t) = PFS(t),  PD(t) = OS(t) - PFS(t),  Dead(t) = 1 - OS(t)</t>
  </si>
  <si>
    <t xml:space="preserve">PF Control</t>
  </si>
  <si>
    <t xml:space="preserve">PD Control</t>
  </si>
  <si>
    <t xml:space="preserve">Dead Control</t>
  </si>
  <si>
    <t xml:space="preserve">PF Intervention</t>
  </si>
  <si>
    <t xml:space="preserve">PD Intervention</t>
  </si>
  <si>
    <t xml:space="preserve">Dead Intervention</t>
  </si>
  <si>
    <t xml:space="preserve">COST-EFFECTIVENESS ANALYSIS</t>
  </si>
  <si>
    <t xml:space="preserve">Cycle</t>
  </si>
  <si>
    <t xml:space="preserve">Discount Factor</t>
  </si>
  <si>
    <t xml:space="preserve">HCC PF Ctrl</t>
  </si>
  <si>
    <t xml:space="preserve">HCC PD Ctrl</t>
  </si>
  <si>
    <t xml:space="preserve">Cycle Cost Ctrl</t>
  </si>
  <si>
    <t xml:space="preserve">Disc Cost Ctrl</t>
  </si>
  <si>
    <t xml:space="preserve">Cycle QALY Ctrl</t>
  </si>
  <si>
    <t xml:space="preserve">Disc QALY Ctrl</t>
  </si>
  <si>
    <t xml:space="preserve">HCC PF Int</t>
  </si>
  <si>
    <t xml:space="preserve">HCC PD Int</t>
  </si>
  <si>
    <t xml:space="preserve">Cycle Cost Int</t>
  </si>
  <si>
    <t xml:space="preserve">Disc Cost Int</t>
  </si>
  <si>
    <t xml:space="preserve">Cycle QALY Int</t>
  </si>
  <si>
    <t xml:space="preserve">Disc QALY Int</t>
  </si>
  <si>
    <t xml:space="preserve">TOTAL</t>
  </si>
  <si>
    <t xml:space="preserve">RESULTS SUMMARY (per patient)</t>
  </si>
  <si>
    <t xml:space="preserve">Strategy</t>
  </si>
  <si>
    <t xml:space="preserve">Total Cost</t>
  </si>
  <si>
    <t xml:space="preserve">Total QALYs</t>
  </si>
  <si>
    <t xml:space="preserve">Chemo Alone</t>
  </si>
  <si>
    <t xml:space="preserve">Trastuzumab + Chemo</t>
  </si>
  <si>
    <t xml:space="preserve">Incremental Cost</t>
  </si>
  <si>
    <t xml:space="preserve">Incremental QALYs</t>
  </si>
  <si>
    <t xml:space="preserve">ICER (₹/QALY)</t>
  </si>
  <si>
    <t xml:space="preserve">NMB Chemo Alone</t>
  </si>
  <si>
    <t xml:space="preserve">NMB Trastuzumab</t>
  </si>
  <si>
    <t xml:space="preserve">Incremental NMB</t>
  </si>
  <si>
    <t xml:space="preserve">WTP Threshold</t>
  </si>
  <si>
    <t xml:space="preserve">Conclusion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</si>
</sst>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\₹#,##0"/>
    <numFmt numFmtId="167" formatCode="0.000"/>
    <numFmt numFmtId="168" formatCode="0.00"/>
    <numFmt numFmtId="169" formatCode="0.00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F4E79"/>
      <name val="Arial"/>
      <family val="0"/>
      <charset val="1"/>
    </font>
    <font>
      <b val="true"/>
      <sz val="12"/>
      <color rgb="FF2E75B6"/>
      <name val="Arial"/>
      <family val="0"/>
      <charset val="1"/>
    </font>
    <font>
      <sz val="1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1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2E75B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2E75B6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3" min="2" style="1" width="16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</row>
    <row r="4" customFormat="false" ht="15" hidden="false" customHeight="true" outlineLevel="0" collapsed="false">
      <c r="A4" s="4" t="s">
        <v>2</v>
      </c>
      <c r="B4" s="5" t="n">
        <v>20</v>
      </c>
    </row>
    <row r="5" customFormat="false" ht="15" hidden="false" customHeight="true" outlineLevel="0" collapsed="false">
      <c r="A5" s="4" t="s">
        <v>3</v>
      </c>
      <c r="B5" s="5" t="n">
        <v>1</v>
      </c>
    </row>
    <row r="6" customFormat="false" ht="15" hidden="false" customHeight="true" outlineLevel="0" collapsed="false">
      <c r="A6" s="4" t="s">
        <v>4</v>
      </c>
      <c r="B6" s="6" t="n">
        <v>0.03</v>
      </c>
    </row>
    <row r="7" customFormat="false" ht="15" hidden="false" customHeight="true" outlineLevel="0" collapsed="false">
      <c r="A7" s="4" t="s">
        <v>5</v>
      </c>
      <c r="B7" s="7" t="n">
        <v>170000</v>
      </c>
    </row>
    <row r="9" customFormat="false" ht="15" hidden="false" customHeight="true" outlineLevel="0" collapsed="false">
      <c r="A9" s="8" t="s">
        <v>6</v>
      </c>
      <c r="B9" s="8"/>
      <c r="C9" s="8"/>
    </row>
    <row r="10" customFormat="false" ht="15" hidden="false" customHeight="true" outlineLevel="0" collapsed="false">
      <c r="A10" s="9" t="s">
        <v>7</v>
      </c>
      <c r="B10" s="9" t="s">
        <v>8</v>
      </c>
      <c r="C10" s="9" t="s">
        <v>9</v>
      </c>
    </row>
    <row r="11" customFormat="false" ht="15" hidden="false" customHeight="true" outlineLevel="0" collapsed="false">
      <c r="A11" s="10" t="s">
        <v>10</v>
      </c>
      <c r="B11" s="11" t="n">
        <v>0.045</v>
      </c>
      <c r="C11" s="12" t="n">
        <f aca="false">B11*B17</f>
        <v>0.0315</v>
      </c>
    </row>
    <row r="12" customFormat="false" ht="15" hidden="false" customHeight="true" outlineLevel="0" collapsed="false">
      <c r="A12" s="10" t="s">
        <v>11</v>
      </c>
      <c r="B12" s="11" t="n">
        <v>1.15</v>
      </c>
      <c r="C12" s="12" t="n">
        <f aca="false">B12</f>
        <v>1.15</v>
      </c>
    </row>
    <row r="13" customFormat="false" ht="15" hidden="false" customHeight="true" outlineLevel="0" collapsed="false">
      <c r="A13" s="10" t="s">
        <v>12</v>
      </c>
      <c r="B13" s="11" t="n">
        <v>0.12</v>
      </c>
      <c r="C13" s="12" t="n">
        <f aca="false">B13*B18</f>
        <v>0.06</v>
      </c>
    </row>
    <row r="14" customFormat="false" ht="15" hidden="false" customHeight="true" outlineLevel="0" collapsed="false">
      <c r="A14" s="10" t="s">
        <v>13</v>
      </c>
      <c r="B14" s="11" t="n">
        <v>1.05</v>
      </c>
      <c r="C14" s="12" t="n">
        <f aca="false">B14</f>
        <v>1.05</v>
      </c>
    </row>
    <row r="16" customFormat="false" ht="15" hidden="false" customHeight="true" outlineLevel="0" collapsed="false">
      <c r="A16" s="3" t="s">
        <v>14</v>
      </c>
    </row>
    <row r="17" customFormat="false" ht="15" hidden="false" customHeight="true" outlineLevel="0" collapsed="false">
      <c r="A17" s="4" t="s">
        <v>15</v>
      </c>
      <c r="B17" s="13" t="n">
        <v>0.7</v>
      </c>
    </row>
    <row r="18" customFormat="false" ht="15" hidden="false" customHeight="true" outlineLevel="0" collapsed="false">
      <c r="A18" s="4" t="s">
        <v>16</v>
      </c>
      <c r="B18" s="13" t="n">
        <v>0.5</v>
      </c>
    </row>
    <row r="20" customFormat="false" ht="15" hidden="false" customHeight="true" outlineLevel="0" collapsed="false">
      <c r="A20" s="3" t="s">
        <v>17</v>
      </c>
    </row>
    <row r="21" customFormat="false" ht="15" hidden="false" customHeight="true" outlineLevel="0" collapsed="false">
      <c r="A21" s="4" t="s">
        <v>18</v>
      </c>
      <c r="B21" s="7" t="n">
        <v>25000</v>
      </c>
    </row>
    <row r="22" customFormat="false" ht="15" hidden="false" customHeight="true" outlineLevel="0" collapsed="false">
      <c r="A22" s="4" t="s">
        <v>19</v>
      </c>
      <c r="B22" s="7" t="n">
        <v>420000</v>
      </c>
    </row>
    <row r="23" customFormat="false" ht="15" hidden="false" customHeight="true" outlineLevel="0" collapsed="false">
      <c r="A23" s="4" t="s">
        <v>20</v>
      </c>
      <c r="B23" s="7" t="n">
        <v>25000</v>
      </c>
    </row>
    <row r="24" customFormat="false" ht="15" hidden="false" customHeight="true" outlineLevel="0" collapsed="false">
      <c r="A24" s="4" t="s">
        <v>21</v>
      </c>
      <c r="B24" s="7" t="n">
        <v>180000</v>
      </c>
    </row>
    <row r="25" customFormat="false" ht="15" hidden="false" customHeight="true" outlineLevel="0" collapsed="false">
      <c r="A25" s="4" t="s">
        <v>22</v>
      </c>
      <c r="B25" s="7" t="n">
        <v>0</v>
      </c>
    </row>
    <row r="27" customFormat="false" ht="15" hidden="false" customHeight="true" outlineLevel="0" collapsed="false">
      <c r="A27" s="3" t="s">
        <v>23</v>
      </c>
    </row>
    <row r="28" customFormat="false" ht="15" hidden="false" customHeight="true" outlineLevel="0" collapsed="false">
      <c r="A28" s="4" t="s">
        <v>24</v>
      </c>
      <c r="B28" s="13" t="n">
        <v>0.85</v>
      </c>
    </row>
    <row r="29" customFormat="false" ht="15" hidden="false" customHeight="true" outlineLevel="0" collapsed="false">
      <c r="A29" s="4" t="s">
        <v>21</v>
      </c>
      <c r="B29" s="13" t="n">
        <v>0.55</v>
      </c>
    </row>
    <row r="30" customFormat="false" ht="15" hidden="false" customHeight="true" outlineLevel="0" collapsed="false">
      <c r="A30" s="4" t="s">
        <v>22</v>
      </c>
      <c r="B30" s="13" t="n">
        <v>0</v>
      </c>
    </row>
  </sheetData>
  <mergeCells count="1">
    <mergeCell ref="A9:C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1" style="1" width="18"/>
  </cols>
  <sheetData>
    <row r="1" customFormat="false" ht="17.25" hidden="false" customHeight="true" outlineLevel="0" collapsed="false">
      <c r="A1" s="14" t="s">
        <v>25</v>
      </c>
      <c r="B1" s="14"/>
      <c r="C1" s="14"/>
      <c r="D1" s="14"/>
      <c r="E1" s="14"/>
      <c r="F1" s="14"/>
      <c r="G1" s="14"/>
    </row>
    <row r="3" customFormat="false" ht="15" hidden="false" customHeight="true" outlineLevel="0" collapsed="false">
      <c r="A3" s="9" t="s">
        <v>26</v>
      </c>
      <c r="B3" s="9" t="s">
        <v>27</v>
      </c>
      <c r="C3" s="9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customFormat="false" ht="15" hidden="false" customHeight="true" outlineLevel="0" collapsed="false">
      <c r="A4" s="10" t="n">
        <v>0</v>
      </c>
      <c r="B4" s="15" t="n">
        <f aca="false">EXP(-Parameters!B11*A4^Parameters!B12)</f>
        <v>1</v>
      </c>
      <c r="C4" s="15" t="n">
        <f aca="false">EXP(-Parameters!B13*A4^Parameters!B14)</f>
        <v>1</v>
      </c>
      <c r="D4" s="15" t="n">
        <f aca="false">EXP(-Parameters!C11*A4^Parameters!C12)</f>
        <v>1</v>
      </c>
      <c r="E4" s="15" t="n">
        <f aca="false">EXP(-Parameters!C13*A4^Parameters!C14)</f>
        <v>1</v>
      </c>
      <c r="F4" s="15" t="n">
        <f aca="false">MIN(C4,B4)</f>
        <v>1</v>
      </c>
      <c r="G4" s="15" t="n">
        <f aca="false">MIN(E4,D4)</f>
        <v>1</v>
      </c>
    </row>
    <row r="5" customFormat="false" ht="15" hidden="false" customHeight="true" outlineLevel="0" collapsed="false">
      <c r="A5" s="10" t="n">
        <v>1</v>
      </c>
      <c r="B5" s="15" t="n">
        <f aca="false">EXP(-Parameters!B11*A5^Parameters!B12)</f>
        <v>0.9559974818331</v>
      </c>
      <c r="C5" s="15" t="n">
        <f aca="false">EXP(-Parameters!B13*A5^Parameters!B14)</f>
        <v>0.886920436717158</v>
      </c>
      <c r="D5" s="15" t="n">
        <f aca="false">EXP(-Parameters!C11*A5^Parameters!C12)</f>
        <v>0.96899095645374</v>
      </c>
      <c r="E5" s="15" t="n">
        <f aca="false">EXP(-Parameters!C13*A5^Parameters!C14)</f>
        <v>0.941764533584249</v>
      </c>
      <c r="F5" s="15" t="n">
        <f aca="false">MIN(C5,B5)</f>
        <v>0.886920436717158</v>
      </c>
      <c r="G5" s="15" t="n">
        <f aca="false">MIN(E5,D5)</f>
        <v>0.941764533584249</v>
      </c>
    </row>
    <row r="6" customFormat="false" ht="15" hidden="false" customHeight="true" outlineLevel="0" collapsed="false">
      <c r="A6" s="10" t="n">
        <v>2</v>
      </c>
      <c r="B6" s="15" t="n">
        <f aca="false">EXP(-Parameters!B11*A6^Parameters!B12)</f>
        <v>0.904962970688048</v>
      </c>
      <c r="C6" s="15" t="n">
        <f aca="false">EXP(-Parameters!B13*A6^Parameters!B14)</f>
        <v>0.77999826651165</v>
      </c>
      <c r="D6" s="15" t="n">
        <f aca="false">EXP(-Parameters!C11*A6^Parameters!C12)</f>
        <v>0.93248438143083</v>
      </c>
      <c r="E6" s="15" t="n">
        <f aca="false">EXP(-Parameters!C13*A6^Parameters!C14)</f>
        <v>0.883175105237716</v>
      </c>
      <c r="F6" s="15" t="n">
        <f aca="false">MIN(C6,B6)</f>
        <v>0.77999826651165</v>
      </c>
      <c r="G6" s="15" t="n">
        <f aca="false">MIN(E6,D6)</f>
        <v>0.883175105237716</v>
      </c>
    </row>
    <row r="7" customFormat="false" ht="15" hidden="false" customHeight="true" outlineLevel="0" collapsed="false">
      <c r="A7" s="10" t="n">
        <v>3</v>
      </c>
      <c r="B7" s="15" t="n">
        <f aca="false">EXP(-Parameters!B11*A7^Parameters!B12)</f>
        <v>0.852838627089336</v>
      </c>
      <c r="C7" s="15" t="n">
        <f aca="false">EXP(-Parameters!B13*A7^Parameters!B14)</f>
        <v>0.683636981479015</v>
      </c>
      <c r="D7" s="15" t="n">
        <f aca="false">EXP(-Parameters!C11*A7^Parameters!C12)</f>
        <v>0.894554497745566</v>
      </c>
      <c r="E7" s="15" t="n">
        <f aca="false">EXP(-Parameters!C13*A7^Parameters!C14)</f>
        <v>0.826823428235445</v>
      </c>
      <c r="F7" s="15" t="n">
        <f aca="false">MIN(C7,B7)</f>
        <v>0.683636981479015</v>
      </c>
      <c r="G7" s="15" t="n">
        <f aca="false">MIN(E7,D7)</f>
        <v>0.826823428235445</v>
      </c>
    </row>
    <row r="8" customFormat="false" ht="15" hidden="false" customHeight="true" outlineLevel="0" collapsed="false">
      <c r="A8" s="10" t="n">
        <v>4</v>
      </c>
      <c r="B8" s="15" t="n">
        <f aca="false">EXP(-Parameters!B11*A8^Parameters!B12)</f>
        <v>0.801230991647044</v>
      </c>
      <c r="C8" s="15" t="n">
        <f aca="false">EXP(-Parameters!B13*A8^Parameters!B14)</f>
        <v>0.597828555863285</v>
      </c>
      <c r="D8" s="15" t="n">
        <f aca="false">EXP(-Parameters!C11*A8^Parameters!C12)</f>
        <v>0.856308820679154</v>
      </c>
      <c r="E8" s="15" t="n">
        <f aca="false">EXP(-Parameters!C13*A8^Parameters!C14)</f>
        <v>0.77319373759963</v>
      </c>
      <c r="F8" s="15" t="n">
        <f aca="false">MIN(C8,B8)</f>
        <v>0.597828555863285</v>
      </c>
      <c r="G8" s="15" t="n">
        <f aca="false">MIN(E8,D8)</f>
        <v>0.77319373759963</v>
      </c>
    </row>
    <row r="9" customFormat="false" ht="15" hidden="false" customHeight="true" outlineLevel="0" collapsed="false">
      <c r="A9" s="10" t="n">
        <v>5</v>
      </c>
      <c r="B9" s="15" t="n">
        <f aca="false">EXP(-Parameters!B11*A9^Parameters!B12)</f>
        <v>0.75093492958544</v>
      </c>
      <c r="C9" s="15" t="n">
        <f aca="false">EXP(-Parameters!B13*A9^Parameters!B14)</f>
        <v>0.521900129583688</v>
      </c>
      <c r="D9" s="15" t="n">
        <f aca="false">EXP(-Parameters!C11*A9^Parameters!C12)</f>
        <v>0.81831707666735</v>
      </c>
      <c r="E9" s="15" t="n">
        <f aca="false">EXP(-Parameters!C13*A9^Parameters!C14)</f>
        <v>0.722426556532696</v>
      </c>
      <c r="F9" s="15" t="n">
        <f aca="false">MIN(C9,B9)</f>
        <v>0.521900129583688</v>
      </c>
      <c r="G9" s="15" t="n">
        <f aca="false">MIN(E9,D9)</f>
        <v>0.722426556532696</v>
      </c>
    </row>
    <row r="10" customFormat="false" ht="15" hidden="false" customHeight="true" outlineLevel="0" collapsed="false">
      <c r="A10" s="10" t="n">
        <v>6</v>
      </c>
      <c r="B10" s="15" t="n">
        <f aca="false">EXP(-Parameters!B11*A10^Parameters!B12)</f>
        <v>0.702399125069946</v>
      </c>
      <c r="C10" s="15" t="n">
        <f aca="false">EXP(-Parameters!B13*A10^Parameters!B14)</f>
        <v>0.454989492200343</v>
      </c>
      <c r="D10" s="15" t="n">
        <f aca="false">EXP(-Parameters!C11*A10^Parameters!C12)</f>
        <v>0.780924005789071</v>
      </c>
      <c r="E10" s="15" t="n">
        <f aca="false">EXP(-Parameters!C13*A10^Parameters!C14)</f>
        <v>0.674529089217317</v>
      </c>
      <c r="F10" s="15" t="n">
        <f aca="false">MIN(C10,B10)</f>
        <v>0.454989492200343</v>
      </c>
      <c r="G10" s="15" t="n">
        <f aca="false">MIN(E10,D10)</f>
        <v>0.674529089217317</v>
      </c>
    </row>
    <row r="11" customFormat="false" ht="15" hidden="false" customHeight="true" outlineLevel="0" collapsed="false">
      <c r="A11" s="10" t="n">
        <v>7</v>
      </c>
      <c r="B11" s="15" t="n">
        <f aca="false">EXP(-Parameters!B11*A11^Parameters!B12)</f>
        <v>0.655885146827172</v>
      </c>
      <c r="C11" s="15" t="n">
        <f aca="false">EXP(-Parameters!B13*A11^Parameters!B14)</f>
        <v>0.396199952368796</v>
      </c>
      <c r="D11" s="15" t="n">
        <f aca="false">EXP(-Parameters!C11*A11^Parameters!C12)</f>
        <v>0.7443538811725</v>
      </c>
      <c r="E11" s="15" t="n">
        <f aca="false">EXP(-Parameters!C13*A11^Parameters!C14)</f>
        <v>0.629444161438325</v>
      </c>
      <c r="F11" s="15" t="n">
        <f aca="false">MIN(C11,B11)</f>
        <v>0.396199952368796</v>
      </c>
      <c r="G11" s="15" t="n">
        <f aca="false">MIN(E11,D11)</f>
        <v>0.629444161438325</v>
      </c>
    </row>
    <row r="12" customFormat="false" ht="15" hidden="false" customHeight="true" outlineLevel="0" collapsed="false">
      <c r="A12" s="10" t="n">
        <v>8</v>
      </c>
      <c r="B12" s="15" t="n">
        <f aca="false">EXP(-Parameters!B11*A12^Parameters!B12)</f>
        <v>0.611540257240446</v>
      </c>
      <c r="C12" s="15" t="n">
        <f aca="false">EXP(-Parameters!B13*A12^Parameters!B14)</f>
        <v>0.344663502433268</v>
      </c>
      <c r="D12" s="15" t="n">
        <f aca="false">EXP(-Parameters!C11*A12^Parameters!C12)</f>
        <v>0.708757285447425</v>
      </c>
      <c r="E12" s="15" t="n">
        <f aca="false">EXP(-Parameters!C13*A12^Parameters!C14)</f>
        <v>0.587080490591595</v>
      </c>
      <c r="F12" s="15" t="n">
        <f aca="false">MIN(C12,B12)</f>
        <v>0.344663502433268</v>
      </c>
      <c r="G12" s="15" t="n">
        <f aca="false">MIN(E12,D12)</f>
        <v>0.587080490591595</v>
      </c>
    </row>
    <row r="13" customFormat="false" ht="15" hidden="false" customHeight="true" outlineLevel="0" collapsed="false">
      <c r="A13" s="10" t="n">
        <v>9</v>
      </c>
      <c r="B13" s="15" t="n">
        <f aca="false">EXP(-Parameters!B11*A13^Parameters!B12)</f>
        <v>0.569436721881337</v>
      </c>
      <c r="C13" s="15" t="n">
        <f aca="false">EXP(-Parameters!B13*A13^Parameters!B14)</f>
        <v>0.299568243898097</v>
      </c>
      <c r="D13" s="15" t="n">
        <f aca="false">EXP(-Parameters!C11*A13^Parameters!C12)</f>
        <v>0.674235832253442</v>
      </c>
      <c r="E13" s="15" t="n">
        <f aca="false">EXP(-Parameters!C13*A13^Parameters!C14)</f>
        <v>0.547328277999682</v>
      </c>
      <c r="F13" s="15" t="n">
        <f aca="false">MIN(C13,B13)</f>
        <v>0.299568243898097</v>
      </c>
      <c r="G13" s="15" t="n">
        <f aca="false">MIN(E13,D13)</f>
        <v>0.547328277999682</v>
      </c>
    </row>
    <row r="14" customFormat="false" ht="15" hidden="false" customHeight="true" outlineLevel="0" collapsed="false">
      <c r="A14" s="10" t="n">
        <v>10</v>
      </c>
      <c r="B14" s="15" t="n">
        <f aca="false">EXP(-Parameters!B11*A14^Parameters!B12)</f>
        <v>0.52959543448589</v>
      </c>
      <c r="C14" s="15" t="n">
        <f aca="false">EXP(-Parameters!B13*A14^Parameters!B14)</f>
        <v>0.260169445920358</v>
      </c>
      <c r="D14" s="15" t="n">
        <f aca="false">EXP(-Parameters!C11*A14^Parameters!C12)</f>
        <v>0.640856749628044</v>
      </c>
      <c r="E14" s="15" t="n">
        <f aca="false">EXP(-Parameters!C13*A14^Parameters!C14)</f>
        <v>0.51006807969168</v>
      </c>
      <c r="F14" s="15" t="n">
        <f aca="false">MIN(C14,B14)</f>
        <v>0.260169445920358</v>
      </c>
      <c r="G14" s="15" t="n">
        <f aca="false">MIN(E14,D14)</f>
        <v>0.51006807969168</v>
      </c>
    </row>
    <row r="15" customFormat="false" ht="15" hidden="false" customHeight="true" outlineLevel="0" collapsed="false">
      <c r="A15" s="10" t="n">
        <v>11</v>
      </c>
      <c r="B15" s="15" t="n">
        <f aca="false">EXP(-Parameters!B11*A15^Parameters!B12)</f>
        <v>0.49200121126002</v>
      </c>
      <c r="C15" s="15" t="n">
        <f aca="false">EXP(-Parameters!B13*A15^Parameters!B14)</f>
        <v>0.225792412745801</v>
      </c>
      <c r="D15" s="15" t="n">
        <f aca="false">EXP(-Parameters!C11*A15^Parameters!C12)</f>
        <v>0.608662184515252</v>
      </c>
      <c r="E15" s="15" t="n">
        <f aca="false">EXP(-Parameters!C13*A15^Parameters!C14)</f>
        <v>0.475176191265725</v>
      </c>
      <c r="F15" s="15" t="n">
        <f aca="false">MIN(C15,B15)</f>
        <v>0.225792412745801</v>
      </c>
      <c r="G15" s="15" t="n">
        <f aca="false">MIN(E15,D15)</f>
        <v>0.475176191265725</v>
      </c>
    </row>
    <row r="16" customFormat="false" ht="15" hidden="false" customHeight="true" outlineLevel="0" collapsed="false">
      <c r="A16" s="10" t="n">
        <v>12</v>
      </c>
      <c r="B16" s="15" t="n">
        <f aca="false">EXP(-Parameters!B11*A16^Parameters!B12)</f>
        <v>0.456613234825977</v>
      </c>
      <c r="C16" s="15" t="n">
        <f aca="false">EXP(-Parameters!B13*A16^Parameters!B14)</f>
        <v>0.195831081486502</v>
      </c>
      <c r="D16" s="15" t="n">
        <f aca="false">EXP(-Parameters!C11*A16^Parameters!C12)</f>
        <v>0.577675497028644</v>
      </c>
      <c r="E16" s="15" t="n">
        <f aca="false">EXP(-Parameters!C13*A16^Parameters!C14)</f>
        <v>0.442528057287334</v>
      </c>
      <c r="F16" s="15" t="n">
        <f aca="false">MIN(C16,B16)</f>
        <v>0.195831081486502</v>
      </c>
      <c r="G16" s="15" t="n">
        <f aca="false">MIN(E16,D16)</f>
        <v>0.442528057287334</v>
      </c>
    </row>
    <row r="17" customFormat="false" ht="15" hidden="false" customHeight="true" outlineLevel="0" collapsed="false">
      <c r="A17" s="10" t="n">
        <v>13</v>
      </c>
      <c r="B17" s="15" t="n">
        <f aca="false">EXP(-Parameters!B11*A17^Parameters!B12)</f>
        <v>0.423372469566286</v>
      </c>
      <c r="C17" s="15" t="n">
        <f aca="false">EXP(-Parameters!B13*A17^Parameters!B14)</f>
        <v>0.169744399681473</v>
      </c>
      <c r="D17" s="15" t="n">
        <f aca="false">EXP(-Parameters!C11*A17^Parameters!C12)</f>
        <v>0.547905714168961</v>
      </c>
      <c r="E17" s="15" t="n">
        <f aca="false">EXP(-Parameters!C13*A17^Parameters!C14)</f>
        <v>0.412000485050046</v>
      </c>
      <c r="F17" s="15" t="n">
        <f aca="false">MIN(C17,B17)</f>
        <v>0.169744399681473</v>
      </c>
      <c r="G17" s="15" t="n">
        <f aca="false">MIN(E17,D17)</f>
        <v>0.412000485050046</v>
      </c>
    </row>
    <row r="18" customFormat="false" ht="15" hidden="false" customHeight="true" outlineLevel="0" collapsed="false">
      <c r="A18" s="10" t="n">
        <v>14</v>
      </c>
      <c r="B18" s="15" t="n">
        <f aca="false">EXP(-Parameters!B11*A18^Parameters!B12)</f>
        <v>0.392207079484643</v>
      </c>
      <c r="C18" s="15" t="n">
        <f aca="false">EXP(-Parameters!B13*A18^Parameters!B14)</f>
        <v>0.147051616582667</v>
      </c>
      <c r="D18" s="15" t="n">
        <f aca="false">EXP(-Parameters!C11*A18^Parameters!C12)</f>
        <v>0.519350794102618</v>
      </c>
      <c r="E18" s="15" t="n">
        <f aca="false">EXP(-Parameters!C13*A18^Parameters!C14)</f>
        <v>0.383473097599645</v>
      </c>
      <c r="F18" s="15" t="n">
        <f aca="false">MIN(C18,B18)</f>
        <v>0.147051616582667</v>
      </c>
      <c r="G18" s="15" t="n">
        <f aca="false">MIN(E18,D18)</f>
        <v>0.383473097599645</v>
      </c>
    </row>
    <row r="19" customFormat="false" ht="15" hidden="false" customHeight="true" outlineLevel="0" collapsed="false">
      <c r="A19" s="10" t="n">
        <v>15</v>
      </c>
      <c r="B19" s="15" t="n">
        <f aca="false">EXP(-Parameters!B11*A19^Parameters!B12)</f>
        <v>0.363036470000793</v>
      </c>
      <c r="C19" s="15" t="n">
        <f aca="false">EXP(-Parameters!B13*A19^Parameters!B14)</f>
        <v>0.127327137785981</v>
      </c>
      <c r="D19" s="15" t="n">
        <f aca="false">EXP(-Parameters!C11*A19^Parameters!C12)</f>
        <v>0.492000086336328</v>
      </c>
      <c r="E19" s="15" t="n">
        <f aca="false">EXP(-Parameters!C13*A19^Parameters!C14)</f>
        <v>0.356829283812274</v>
      </c>
      <c r="F19" s="15" t="n">
        <f aca="false">MIN(C19,B19)</f>
        <v>0.127327137785981</v>
      </c>
      <c r="G19" s="15" t="n">
        <f aca="false">MIN(E19,D19)</f>
        <v>0.356829283812274</v>
      </c>
    </row>
    <row r="20" customFormat="false" ht="15" hidden="false" customHeight="true" outlineLevel="0" collapsed="false">
      <c r="A20" s="10" t="n">
        <v>16</v>
      </c>
      <c r="B20" s="15" t="n">
        <f aca="false">EXP(-Parameters!B11*A20^Parameters!B12)</f>
        <v>0.335774348026152</v>
      </c>
      <c r="C20" s="15" t="n">
        <f aca="false">EXP(-Parameters!B13*A20^Parameters!B14)</f>
        <v>0.110195321081058</v>
      </c>
      <c r="D20" s="15" t="n">
        <f aca="false">EXP(-Parameters!C11*A20^Parameters!C12)</f>
        <v>0.465836227611292</v>
      </c>
      <c r="E20" s="15" t="n">
        <f aca="false">EXP(-Parameters!C13*A20^Parameters!C14)</f>
        <v>0.3319568060472</v>
      </c>
      <c r="F20" s="15" t="n">
        <f aca="false">MIN(C20,B20)</f>
        <v>0.110195321081058</v>
      </c>
      <c r="G20" s="15" t="n">
        <f aca="false">MIN(E20,D20)</f>
        <v>0.3319568060472</v>
      </c>
    </row>
    <row r="21" customFormat="false" ht="15" hidden="false" customHeight="true" outlineLevel="0" collapsed="false">
      <c r="A21" s="10" t="n">
        <v>17</v>
      </c>
      <c r="B21" s="15" t="n">
        <f aca="false">EXP(-Parameters!B11*A21^Parameters!B12)</f>
        <v>0.310331061614495</v>
      </c>
      <c r="C21" s="15" t="n">
        <f aca="false">EXP(-Parameters!B13*A21^Parameters!B14)</f>
        <v>0.0953254321346696</v>
      </c>
      <c r="D21" s="15" t="n">
        <f aca="false">EXP(-Parameters!C11*A21^Parameters!C12)</f>
        <v>0.440836629218428</v>
      </c>
      <c r="E21" s="15" t="n">
        <f aca="false">EXP(-Parameters!C13*A21^Parameters!C14)</f>
        <v>0.308748169443431</v>
      </c>
      <c r="F21" s="15" t="n">
        <f aca="false">MIN(C21,B21)</f>
        <v>0.0953254321346696</v>
      </c>
      <c r="G21" s="15" t="n">
        <f aca="false">MIN(E21,D21)</f>
        <v>0.308748169443431</v>
      </c>
    </row>
    <row r="22" customFormat="false" ht="15" hidden="false" customHeight="true" outlineLevel="0" collapsed="false">
      <c r="A22" s="10" t="n">
        <v>18</v>
      </c>
      <c r="B22" s="15" t="n">
        <f aca="false">EXP(-Parameters!B11*A22^Parameters!B12)</f>
        <v>0.28661539876397</v>
      </c>
      <c r="C22" s="15" t="n">
        <f aca="false">EXP(-Parameters!B13*A22^Parameters!B14)</f>
        <v>0.0824268823492272</v>
      </c>
      <c r="D22" s="15" t="n">
        <f aca="false">EXP(-Parameters!C11*A22^Parameters!C12)</f>
        <v>0.416974660530973</v>
      </c>
      <c r="E22" s="15" t="n">
        <f aca="false">EXP(-Parameters!C13*A22^Parameters!C14)</f>
        <v>0.287100822620255</v>
      </c>
      <c r="F22" s="15" t="n">
        <f aca="false">MIN(C22,B22)</f>
        <v>0.0824268823492272</v>
      </c>
      <c r="G22" s="15" t="n">
        <f aca="false">MIN(E22,D22)</f>
        <v>0.287100822620255</v>
      </c>
    </row>
    <row r="23" customFormat="false" ht="15" hidden="false" customHeight="true" outlineLevel="0" collapsed="false">
      <c r="A23" s="10" t="n">
        <v>19</v>
      </c>
      <c r="B23" s="15" t="n">
        <f aca="false">EXP(-Parameters!B11*A23^Parameters!B12)</f>
        <v>0.264535972686263</v>
      </c>
      <c r="C23" s="15" t="n">
        <f aca="false">EXP(-Parameters!B13*A23^Parameters!B14)</f>
        <v>0.0712448118658773</v>
      </c>
      <c r="D23" s="15" t="n">
        <f aca="false">EXP(-Parameters!C11*A23^Parameters!C12)</f>
        <v>0.394220601520116</v>
      </c>
      <c r="E23" s="15" t="n">
        <f aca="false">EXP(-Parameters!C13*A23^Parameters!C14)</f>
        <v>0.266917237858249</v>
      </c>
      <c r="F23" s="15" t="n">
        <f aca="false">MIN(C23,B23)</f>
        <v>0.0712448118658773</v>
      </c>
      <c r="G23" s="15" t="n">
        <f aca="false">MIN(E23,D23)</f>
        <v>0.266917237858249</v>
      </c>
    </row>
    <row r="24" customFormat="false" ht="15" hidden="false" customHeight="true" outlineLevel="0" collapsed="false">
      <c r="A24" s="10" t="n">
        <v>20</v>
      </c>
      <c r="B24" s="15" t="n">
        <f aca="false">EXP(-Parameters!B11*A24^Parameters!B12)</f>
        <v>0.244002286239999</v>
      </c>
      <c r="C24" s="15" t="n">
        <f aca="false">EXP(-Parameters!B13*A24^Parameters!B14)</f>
        <v>0.0615560437196001</v>
      </c>
      <c r="D24" s="15" t="n">
        <f aca="false">EXP(-Parameters!C11*A24^Parameters!C12)</f>
        <v>0.372542416171715</v>
      </c>
      <c r="E24" s="15" t="n">
        <f aca="false">EXP(-Parameters!C13*A24^Parameters!C14)</f>
        <v>0.248104904666554</v>
      </c>
      <c r="F24" s="15" t="n">
        <f aca="false">MIN(C24,B24)</f>
        <v>0.0615560437196001</v>
      </c>
      <c r="G24" s="15" t="n">
        <f aca="false">MIN(E24,D24)</f>
        <v>0.248104904666554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7" min="1" style="1" width="18"/>
  </cols>
  <sheetData>
    <row r="1" customFormat="false" ht="17.25" hidden="false" customHeight="true" outlineLevel="0" collapsed="false">
      <c r="A1" s="14" t="s">
        <v>33</v>
      </c>
      <c r="B1" s="14"/>
      <c r="C1" s="14"/>
      <c r="D1" s="14"/>
      <c r="E1" s="14"/>
      <c r="F1" s="14"/>
      <c r="G1" s="14"/>
    </row>
    <row r="2" customFormat="false" ht="15" hidden="false" customHeight="true" outlineLevel="0" collapsed="false">
      <c r="A2" s="16" t="s">
        <v>34</v>
      </c>
      <c r="B2" s="16"/>
      <c r="C2" s="16"/>
      <c r="D2" s="16"/>
      <c r="E2" s="16"/>
      <c r="F2" s="16"/>
      <c r="G2" s="16"/>
    </row>
    <row r="4" customFormat="false" ht="26.25" hidden="false" customHeight="true" outlineLevel="0" collapsed="false">
      <c r="A4" s="9" t="s">
        <v>26</v>
      </c>
      <c r="B4" s="9" t="s">
        <v>35</v>
      </c>
      <c r="C4" s="9" t="s">
        <v>36</v>
      </c>
      <c r="D4" s="9" t="s">
        <v>37</v>
      </c>
      <c r="E4" s="9" t="s">
        <v>38</v>
      </c>
      <c r="F4" s="9" t="s">
        <v>39</v>
      </c>
      <c r="G4" s="9" t="s">
        <v>40</v>
      </c>
    </row>
    <row r="5" customFormat="false" ht="15" hidden="false" customHeight="true" outlineLevel="0" collapsed="false">
      <c r="A5" s="15" t="n">
        <v>0</v>
      </c>
      <c r="B5" s="17" t="n">
        <f aca="false">'Survival Curves'!F4</f>
        <v>1</v>
      </c>
      <c r="C5" s="17" t="n">
        <f aca="false">MAX('Survival Curves'!B4-'Survival Curves'!F4,0)</f>
        <v>0</v>
      </c>
      <c r="D5" s="17" t="n">
        <f aca="false">1-'Survival Curves'!B4</f>
        <v>0</v>
      </c>
      <c r="E5" s="17" t="n">
        <f aca="false">'Survival Curves'!G4</f>
        <v>1</v>
      </c>
      <c r="F5" s="17" t="n">
        <f aca="false">MAX('Survival Curves'!D4-'Survival Curves'!G4,0)</f>
        <v>0</v>
      </c>
      <c r="G5" s="17" t="n">
        <f aca="false">1-'Survival Curves'!D4</f>
        <v>0</v>
      </c>
    </row>
    <row r="6" customFormat="false" ht="15" hidden="false" customHeight="true" outlineLevel="0" collapsed="false">
      <c r="A6" s="15" t="n">
        <v>1</v>
      </c>
      <c r="B6" s="17" t="n">
        <f aca="false">'Survival Curves'!F5</f>
        <v>0.886920436717158</v>
      </c>
      <c r="C6" s="17" t="n">
        <f aca="false">MAX('Survival Curves'!B5-'Survival Curves'!F5,0)</f>
        <v>0.0690770451159425</v>
      </c>
      <c r="D6" s="17" t="n">
        <f aca="false">1-'Survival Curves'!B5</f>
        <v>0.0440025181669</v>
      </c>
      <c r="E6" s="17" t="n">
        <f aca="false">'Survival Curves'!G5</f>
        <v>0.941764533584249</v>
      </c>
      <c r="F6" s="17" t="n">
        <f aca="false">MAX('Survival Curves'!D5-'Survival Curves'!G5,0)</f>
        <v>0.027226422869491</v>
      </c>
      <c r="G6" s="17" t="n">
        <f aca="false">1-'Survival Curves'!D5</f>
        <v>0.0310090435462603</v>
      </c>
    </row>
    <row r="7" customFormat="false" ht="15" hidden="false" customHeight="true" outlineLevel="0" collapsed="false">
      <c r="A7" s="15" t="n">
        <v>2</v>
      </c>
      <c r="B7" s="17" t="n">
        <f aca="false">'Survival Curves'!F6</f>
        <v>0.77999826651165</v>
      </c>
      <c r="C7" s="17" t="n">
        <f aca="false">MAX('Survival Curves'!B6-'Survival Curves'!F6,0)</f>
        <v>0.124964704176398</v>
      </c>
      <c r="D7" s="17" t="n">
        <f aca="false">1-'Survival Curves'!B6</f>
        <v>0.0950370293119519</v>
      </c>
      <c r="E7" s="17" t="n">
        <f aca="false">'Survival Curves'!G6</f>
        <v>0.883175105237716</v>
      </c>
      <c r="F7" s="17" t="n">
        <f aca="false">MAX('Survival Curves'!D6-'Survival Curves'!G6,0)</f>
        <v>0.049309276193114</v>
      </c>
      <c r="G7" s="17" t="n">
        <f aca="false">1-'Survival Curves'!D6</f>
        <v>0.0675156185691703</v>
      </c>
    </row>
    <row r="8" customFormat="false" ht="15" hidden="false" customHeight="true" outlineLevel="0" collapsed="false">
      <c r="A8" s="15" t="n">
        <v>3</v>
      </c>
      <c r="B8" s="17" t="n">
        <f aca="false">'Survival Curves'!F7</f>
        <v>0.683636981479015</v>
      </c>
      <c r="C8" s="17" t="n">
        <f aca="false">MAX('Survival Curves'!B7-'Survival Curves'!F7,0)</f>
        <v>0.169201645610322</v>
      </c>
      <c r="D8" s="17" t="n">
        <f aca="false">1-'Survival Curves'!B7</f>
        <v>0.147161372910664</v>
      </c>
      <c r="E8" s="17" t="n">
        <f aca="false">'Survival Curves'!G7</f>
        <v>0.826823428235445</v>
      </c>
      <c r="F8" s="17" t="n">
        <f aca="false">MAX('Survival Curves'!D7-'Survival Curves'!G7,0)</f>
        <v>0.0677310695101211</v>
      </c>
      <c r="G8" s="17" t="n">
        <f aca="false">1-'Survival Curves'!D7</f>
        <v>0.105445502254434</v>
      </c>
    </row>
    <row r="9" customFormat="false" ht="15" hidden="false" customHeight="true" outlineLevel="0" collapsed="false">
      <c r="A9" s="15" t="n">
        <v>4</v>
      </c>
      <c r="B9" s="17" t="n">
        <f aca="false">'Survival Curves'!F8</f>
        <v>0.597828555863285</v>
      </c>
      <c r="C9" s="17" t="n">
        <f aca="false">MAX('Survival Curves'!B8-'Survival Curves'!F8,0)</f>
        <v>0.203402435783759</v>
      </c>
      <c r="D9" s="17" t="n">
        <f aca="false">1-'Survival Curves'!B8</f>
        <v>0.198769008352956</v>
      </c>
      <c r="E9" s="17" t="n">
        <f aca="false">'Survival Curves'!G8</f>
        <v>0.77319373759963</v>
      </c>
      <c r="F9" s="17" t="n">
        <f aca="false">MAX('Survival Curves'!D8-'Survival Curves'!G8,0)</f>
        <v>0.0831150830795241</v>
      </c>
      <c r="G9" s="17" t="n">
        <f aca="false">1-'Survival Curves'!D8</f>
        <v>0.143691179320846</v>
      </c>
    </row>
    <row r="10" customFormat="false" ht="15" hidden="false" customHeight="true" outlineLevel="0" collapsed="false">
      <c r="A10" s="15" t="n">
        <v>5</v>
      </c>
      <c r="B10" s="17" t="n">
        <f aca="false">'Survival Curves'!F9</f>
        <v>0.521900129583688</v>
      </c>
      <c r="C10" s="17" t="n">
        <f aca="false">MAX('Survival Curves'!B9-'Survival Curves'!F9,0)</f>
        <v>0.229034800001751</v>
      </c>
      <c r="D10" s="17" t="n">
        <f aca="false">1-'Survival Curves'!B9</f>
        <v>0.24906507041456</v>
      </c>
      <c r="E10" s="17" t="n">
        <f aca="false">'Survival Curves'!G9</f>
        <v>0.722426556532696</v>
      </c>
      <c r="F10" s="17" t="n">
        <f aca="false">MAX('Survival Curves'!D9-'Survival Curves'!G9,0)</f>
        <v>0.0958905201346545</v>
      </c>
      <c r="G10" s="17" t="n">
        <f aca="false">1-'Survival Curves'!D9</f>
        <v>0.18168292333265</v>
      </c>
    </row>
    <row r="11" customFormat="false" ht="15" hidden="false" customHeight="true" outlineLevel="0" collapsed="false">
      <c r="A11" s="15" t="n">
        <v>6</v>
      </c>
      <c r="B11" s="17" t="n">
        <f aca="false">'Survival Curves'!F10</f>
        <v>0.454989492200343</v>
      </c>
      <c r="C11" s="17" t="n">
        <f aca="false">MAX('Survival Curves'!B10-'Survival Curves'!F10,0)</f>
        <v>0.247409632869603</v>
      </c>
      <c r="D11" s="17" t="n">
        <f aca="false">1-'Survival Curves'!B10</f>
        <v>0.297600874930054</v>
      </c>
      <c r="E11" s="17" t="n">
        <f aca="false">'Survival Curves'!G10</f>
        <v>0.674529089217317</v>
      </c>
      <c r="F11" s="17" t="n">
        <f aca="false">MAX('Survival Curves'!D10-'Survival Curves'!G10,0)</f>
        <v>0.106394916571754</v>
      </c>
      <c r="G11" s="17" t="n">
        <f aca="false">1-'Survival Curves'!D10</f>
        <v>0.219075994210929</v>
      </c>
    </row>
    <row r="12" customFormat="false" ht="15" hidden="false" customHeight="true" outlineLevel="0" collapsed="false">
      <c r="A12" s="15" t="n">
        <v>7</v>
      </c>
      <c r="B12" s="17" t="n">
        <f aca="false">'Survival Curves'!F11</f>
        <v>0.396199952368796</v>
      </c>
      <c r="C12" s="17" t="n">
        <f aca="false">MAX('Survival Curves'!B11-'Survival Curves'!F11,0)</f>
        <v>0.259685194458376</v>
      </c>
      <c r="D12" s="17" t="n">
        <f aca="false">1-'Survival Curves'!B11</f>
        <v>0.344114853172828</v>
      </c>
      <c r="E12" s="17" t="n">
        <f aca="false">'Survival Curves'!G11</f>
        <v>0.629444161438325</v>
      </c>
      <c r="F12" s="17" t="n">
        <f aca="false">MAX('Survival Curves'!D11-'Survival Curves'!G11,0)</f>
        <v>0.114909719734175</v>
      </c>
      <c r="G12" s="17" t="n">
        <f aca="false">1-'Survival Curves'!D11</f>
        <v>0.2556461188275</v>
      </c>
    </row>
    <row r="13" customFormat="false" ht="15" hidden="false" customHeight="true" outlineLevel="0" collapsed="false">
      <c r="A13" s="15" t="n">
        <v>8</v>
      </c>
      <c r="B13" s="17" t="n">
        <f aca="false">'Survival Curves'!F12</f>
        <v>0.344663502433268</v>
      </c>
      <c r="C13" s="17" t="n">
        <f aca="false">MAX('Survival Curves'!B12-'Survival Curves'!F12,0)</f>
        <v>0.266876754807178</v>
      </c>
      <c r="D13" s="17" t="n">
        <f aca="false">1-'Survival Curves'!B12</f>
        <v>0.388459742759554</v>
      </c>
      <c r="E13" s="17" t="n">
        <f aca="false">'Survival Curves'!G12</f>
        <v>0.587080490591595</v>
      </c>
      <c r="F13" s="17" t="n">
        <f aca="false">MAX('Survival Curves'!D12-'Survival Curves'!G12,0)</f>
        <v>0.12167679485583</v>
      </c>
      <c r="G13" s="17" t="n">
        <f aca="false">1-'Survival Curves'!D12</f>
        <v>0.291242714552575</v>
      </c>
    </row>
    <row r="14" customFormat="false" ht="15" hidden="false" customHeight="true" outlineLevel="0" collapsed="false">
      <c r="A14" s="15" t="n">
        <v>9</v>
      </c>
      <c r="B14" s="17" t="n">
        <f aca="false">'Survival Curves'!F13</f>
        <v>0.299568243898097</v>
      </c>
      <c r="C14" s="17" t="n">
        <f aca="false">MAX('Survival Curves'!B13-'Survival Curves'!F13,0)</f>
        <v>0.269868477983241</v>
      </c>
      <c r="D14" s="17" t="n">
        <f aca="false">1-'Survival Curves'!B13</f>
        <v>0.430563278118663</v>
      </c>
      <c r="E14" s="17" t="n">
        <f aca="false">'Survival Curves'!G13</f>
        <v>0.547328277999682</v>
      </c>
      <c r="F14" s="17" t="n">
        <f aca="false">MAX('Survival Curves'!D13-'Survival Curves'!G13,0)</f>
        <v>0.126907554253761</v>
      </c>
      <c r="G14" s="17" t="n">
        <f aca="false">1-'Survival Curves'!D13</f>
        <v>0.325764167746558</v>
      </c>
    </row>
    <row r="15" customFormat="false" ht="15" hidden="false" customHeight="true" outlineLevel="0" collapsed="false">
      <c r="A15" s="15" t="n">
        <v>10</v>
      </c>
      <c r="B15" s="17" t="n">
        <f aca="false">'Survival Curves'!F14</f>
        <v>0.260169445920358</v>
      </c>
      <c r="C15" s="17" t="n">
        <f aca="false">MAX('Survival Curves'!B14-'Survival Curves'!F14,0)</f>
        <v>0.269425988565532</v>
      </c>
      <c r="D15" s="17" t="n">
        <f aca="false">1-'Survival Curves'!B14</f>
        <v>0.47040456551411</v>
      </c>
      <c r="E15" s="17" t="n">
        <f aca="false">'Survival Curves'!G14</f>
        <v>0.51006807969168</v>
      </c>
      <c r="F15" s="17" t="n">
        <f aca="false">MAX('Survival Curves'!D14-'Survival Curves'!G14,0)</f>
        <v>0.130788669936364</v>
      </c>
      <c r="G15" s="17" t="n">
        <f aca="false">1-'Survival Curves'!D14</f>
        <v>0.359143250371956</v>
      </c>
    </row>
    <row r="16" customFormat="false" ht="15" hidden="false" customHeight="true" outlineLevel="0" collapsed="false">
      <c r="A16" s="15" t="n">
        <v>11</v>
      </c>
      <c r="B16" s="17" t="n">
        <f aca="false">'Survival Curves'!F15</f>
        <v>0.225792412745801</v>
      </c>
      <c r="C16" s="17" t="n">
        <f aca="false">MAX('Survival Curves'!B15-'Survival Curves'!F15,0)</f>
        <v>0.26620879851422</v>
      </c>
      <c r="D16" s="17" t="n">
        <f aca="false">1-'Survival Curves'!B15</f>
        <v>0.50799878873998</v>
      </c>
      <c r="E16" s="17" t="n">
        <f aca="false">'Survival Curves'!G15</f>
        <v>0.475176191265725</v>
      </c>
      <c r="F16" s="17" t="n">
        <f aca="false">MAX('Survival Curves'!D15-'Survival Curves'!G15,0)</f>
        <v>0.133485993249527</v>
      </c>
      <c r="G16" s="17" t="n">
        <f aca="false">1-'Survival Curves'!D15</f>
        <v>0.391337815484748</v>
      </c>
    </row>
    <row r="17" customFormat="false" ht="15" hidden="false" customHeight="true" outlineLevel="0" collapsed="false">
      <c r="A17" s="15" t="n">
        <v>12</v>
      </c>
      <c r="B17" s="17" t="n">
        <f aca="false">'Survival Curves'!F16</f>
        <v>0.195831081486502</v>
      </c>
      <c r="C17" s="17" t="n">
        <f aca="false">MAX('Survival Curves'!B16-'Survival Curves'!F16,0)</f>
        <v>0.260782153339475</v>
      </c>
      <c r="D17" s="17" t="n">
        <f aca="false">1-'Survival Curves'!B16</f>
        <v>0.543386765174023</v>
      </c>
      <c r="E17" s="17" t="n">
        <f aca="false">'Survival Curves'!G16</f>
        <v>0.442528057287334</v>
      </c>
      <c r="F17" s="17" t="n">
        <f aca="false">MAX('Survival Curves'!D16-'Survival Curves'!G16,0)</f>
        <v>0.135147439741309</v>
      </c>
      <c r="G17" s="17" t="n">
        <f aca="false">1-'Survival Curves'!D16</f>
        <v>0.422324502971356</v>
      </c>
    </row>
    <row r="18" customFormat="false" ht="15" hidden="false" customHeight="true" outlineLevel="0" collapsed="false">
      <c r="A18" s="15" t="n">
        <v>13</v>
      </c>
      <c r="B18" s="17" t="n">
        <f aca="false">'Survival Curves'!F17</f>
        <v>0.169744399681473</v>
      </c>
      <c r="C18" s="17" t="n">
        <f aca="false">MAX('Survival Curves'!B17-'Survival Curves'!F17,0)</f>
        <v>0.253628069884813</v>
      </c>
      <c r="D18" s="17" t="n">
        <f aca="false">1-'Survival Curves'!B17</f>
        <v>0.576627530433714</v>
      </c>
      <c r="E18" s="17" t="n">
        <f aca="false">'Survival Curves'!G17</f>
        <v>0.412000485050046</v>
      </c>
      <c r="F18" s="17" t="n">
        <f aca="false">MAX('Survival Curves'!D17-'Survival Curves'!G17,0)</f>
        <v>0.135905229118915</v>
      </c>
      <c r="G18" s="17" t="n">
        <f aca="false">1-'Survival Curves'!D17</f>
        <v>0.452094285831039</v>
      </c>
    </row>
    <row r="19" customFormat="false" ht="15" hidden="false" customHeight="true" outlineLevel="0" collapsed="false">
      <c r="A19" s="15" t="n">
        <v>14</v>
      </c>
      <c r="B19" s="17" t="n">
        <f aca="false">'Survival Curves'!F18</f>
        <v>0.147051616582667</v>
      </c>
      <c r="C19" s="17" t="n">
        <f aca="false">MAX('Survival Curves'!B18-'Survival Curves'!F18,0)</f>
        <v>0.245155462901977</v>
      </c>
      <c r="D19" s="17" t="n">
        <f aca="false">1-'Survival Curves'!B18</f>
        <v>0.607792920515357</v>
      </c>
      <c r="E19" s="17" t="n">
        <f aca="false">'Survival Curves'!G18</f>
        <v>0.383473097599645</v>
      </c>
      <c r="F19" s="17" t="n">
        <f aca="false">MAX('Survival Curves'!D18-'Survival Curves'!G18,0)</f>
        <v>0.135877696502973</v>
      </c>
      <c r="G19" s="17" t="n">
        <f aca="false">1-'Survival Curves'!D18</f>
        <v>0.480649205897382</v>
      </c>
    </row>
    <row r="20" customFormat="false" ht="15" hidden="false" customHeight="true" outlineLevel="0" collapsed="false">
      <c r="A20" s="15" t="n">
        <v>15</v>
      </c>
      <c r="B20" s="17" t="n">
        <f aca="false">'Survival Curves'!F19</f>
        <v>0.127327137785981</v>
      </c>
      <c r="C20" s="17" t="n">
        <f aca="false">MAX('Survival Curves'!B19-'Survival Curves'!F19,0)</f>
        <v>0.235709332214812</v>
      </c>
      <c r="D20" s="17" t="n">
        <f aca="false">1-'Survival Curves'!B19</f>
        <v>0.636963529999207</v>
      </c>
      <c r="E20" s="17" t="n">
        <f aca="false">'Survival Curves'!G19</f>
        <v>0.356829283812274</v>
      </c>
      <c r="F20" s="17" t="n">
        <f aca="false">MAX('Survival Curves'!D19-'Survival Curves'!G19,0)</f>
        <v>0.135170802524054</v>
      </c>
      <c r="G20" s="17" t="n">
        <f aca="false">1-'Survival Curves'!D19</f>
        <v>0.507999913663672</v>
      </c>
    </row>
    <row r="21" customFormat="false" ht="15" hidden="false" customHeight="true" outlineLevel="0" collapsed="false">
      <c r="A21" s="15" t="n">
        <v>16</v>
      </c>
      <c r="B21" s="17" t="n">
        <f aca="false">'Survival Curves'!F20</f>
        <v>0.110195321081058</v>
      </c>
      <c r="C21" s="17" t="n">
        <f aca="false">MAX('Survival Curves'!B20-'Survival Curves'!F20,0)</f>
        <v>0.225579026945093</v>
      </c>
      <c r="D21" s="17" t="n">
        <f aca="false">1-'Survival Curves'!B20</f>
        <v>0.664225651973849</v>
      </c>
      <c r="E21" s="17" t="n">
        <f aca="false">'Survival Curves'!G20</f>
        <v>0.3319568060472</v>
      </c>
      <c r="F21" s="17" t="n">
        <f aca="false">MAX('Survival Curves'!D20-'Survival Curves'!G20,0)</f>
        <v>0.133879421564093</v>
      </c>
      <c r="G21" s="17" t="n">
        <f aca="false">1-'Survival Curves'!D20</f>
        <v>0.534163772388708</v>
      </c>
    </row>
    <row r="22" customFormat="false" ht="15" hidden="false" customHeight="true" outlineLevel="0" collapsed="false">
      <c r="A22" s="15" t="n">
        <v>17</v>
      </c>
      <c r="B22" s="17" t="n">
        <f aca="false">'Survival Curves'!F21</f>
        <v>0.0953254321346696</v>
      </c>
      <c r="C22" s="17" t="n">
        <f aca="false">MAX('Survival Curves'!B21-'Survival Curves'!F21,0)</f>
        <v>0.215005629479825</v>
      </c>
      <c r="D22" s="17" t="n">
        <f aca="false">1-'Survival Curves'!B21</f>
        <v>0.689668938385506</v>
      </c>
      <c r="E22" s="17" t="n">
        <f aca="false">'Survival Curves'!G21</f>
        <v>0.308748169443431</v>
      </c>
      <c r="F22" s="17" t="n">
        <f aca="false">MAX('Survival Curves'!D21-'Survival Curves'!G21,0)</f>
        <v>0.132088459774997</v>
      </c>
      <c r="G22" s="17" t="n">
        <f aca="false">1-'Survival Curves'!D21</f>
        <v>0.559163370781572</v>
      </c>
    </row>
    <row r="23" customFormat="false" ht="15" hidden="false" customHeight="true" outlineLevel="0" collapsed="false">
      <c r="A23" s="15" t="n">
        <v>18</v>
      </c>
      <c r="B23" s="17" t="n">
        <f aca="false">'Survival Curves'!F22</f>
        <v>0.0824268823492272</v>
      </c>
      <c r="C23" s="17" t="n">
        <f aca="false">MAX('Survival Curves'!B22-'Survival Curves'!F22,0)</f>
        <v>0.204188516414743</v>
      </c>
      <c r="D23" s="17" t="n">
        <f aca="false">1-'Survival Curves'!B22</f>
        <v>0.71338460123603</v>
      </c>
      <c r="E23" s="17" t="n">
        <f aca="false">'Survival Curves'!G22</f>
        <v>0.287100822620255</v>
      </c>
      <c r="F23" s="17" t="n">
        <f aca="false">MAX('Survival Curves'!D22-'Survival Curves'!G22,0)</f>
        <v>0.129873837910717</v>
      </c>
      <c r="G23" s="17" t="n">
        <f aca="false">1-'Survival Curves'!D22</f>
        <v>0.583025339469028</v>
      </c>
    </row>
    <row r="24" customFormat="false" ht="15" hidden="false" customHeight="true" outlineLevel="0" collapsed="false">
      <c r="A24" s="15" t="n">
        <v>19</v>
      </c>
      <c r="B24" s="17" t="n">
        <f aca="false">'Survival Curves'!F23</f>
        <v>0.0712448118658773</v>
      </c>
      <c r="C24" s="17" t="n">
        <f aca="false">MAX('Survival Curves'!B23-'Survival Curves'!F23,0)</f>
        <v>0.193291160820385</v>
      </c>
      <c r="D24" s="17" t="n">
        <f aca="false">1-'Survival Curves'!B23</f>
        <v>0.735464027313737</v>
      </c>
      <c r="E24" s="17" t="n">
        <f aca="false">'Survival Curves'!G23</f>
        <v>0.266917237858249</v>
      </c>
      <c r="F24" s="17" t="n">
        <f aca="false">MAX('Survival Curves'!D23-'Survival Curves'!G23,0)</f>
        <v>0.127303363661867</v>
      </c>
      <c r="G24" s="17" t="n">
        <f aca="false">1-'Survival Curves'!D23</f>
        <v>0.605779398479884</v>
      </c>
    </row>
    <row r="25" customFormat="false" ht="15" hidden="false" customHeight="true" outlineLevel="0" collapsed="false">
      <c r="A25" s="15" t="n">
        <v>20</v>
      </c>
      <c r="B25" s="17" t="n">
        <f aca="false">'Survival Curves'!F24</f>
        <v>0.0615560437196001</v>
      </c>
      <c r="C25" s="17" t="n">
        <f aca="false">MAX('Survival Curves'!B24-'Survival Curves'!F24,0)</f>
        <v>0.182446242520399</v>
      </c>
      <c r="D25" s="17" t="n">
        <f aca="false">1-'Survival Curves'!B24</f>
        <v>0.755997713760001</v>
      </c>
      <c r="E25" s="17" t="n">
        <f aca="false">'Survival Curves'!G24</f>
        <v>0.248104904666554</v>
      </c>
      <c r="F25" s="17" t="n">
        <f aca="false">MAX('Survival Curves'!D24-'Survival Curves'!G24,0)</f>
        <v>0.124437511505161</v>
      </c>
      <c r="G25" s="17" t="n">
        <f aca="false">1-'Survival Curves'!D24</f>
        <v>0.627457583828285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14" min="2" style="1" width="16"/>
  </cols>
  <sheetData>
    <row r="1" customFormat="false" ht="17.25" hidden="false" customHeight="true" outlineLevel="0" collapsed="false">
      <c r="A1" s="14" t="s">
        <v>41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3" customFormat="false" ht="26.25" hidden="false" customHeight="true" outlineLevel="0" collapsed="false">
      <c r="A3" s="9" t="s">
        <v>42</v>
      </c>
      <c r="B3" s="9" t="s">
        <v>43</v>
      </c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  <c r="J3" s="9" t="s">
        <v>51</v>
      </c>
      <c r="K3" s="9" t="s">
        <v>52</v>
      </c>
      <c r="L3" s="9" t="s">
        <v>53</v>
      </c>
      <c r="M3" s="9" t="s">
        <v>54</v>
      </c>
      <c r="N3" s="9" t="s">
        <v>55</v>
      </c>
    </row>
    <row r="4" customFormat="false" ht="15" hidden="false" customHeight="true" outlineLevel="0" collapsed="false">
      <c r="A4" s="10" t="n">
        <v>1</v>
      </c>
      <c r="B4" s="18" t="n">
        <f aca="false">1/(1+Parameters!B6)^(1-1)</f>
        <v>1</v>
      </c>
      <c r="C4" s="18" t="n">
        <f aca="false">('State Occupancy'!B5+'State Occupancy'!B6)/2</f>
        <v>0.943460218358579</v>
      </c>
      <c r="D4" s="18" t="n">
        <f aca="false">('State Occupancy'!C5+'State Occupancy'!C6)/2</f>
        <v>0.0345385225579712</v>
      </c>
      <c r="E4" s="19" t="n">
        <f aca="false">C4*Parameters!B21+D4*Parameters!B24</f>
        <v>29803.4395193993</v>
      </c>
      <c r="F4" s="19" t="n">
        <f aca="false">E4*B4</f>
        <v>29803.4395193993</v>
      </c>
      <c r="G4" s="18" t="n">
        <f aca="false">C4*Parameters!B28+D4*Parameters!B29</f>
        <v>0.820937373011676</v>
      </c>
      <c r="H4" s="18" t="n">
        <f aca="false">G4*B4</f>
        <v>0.820937373011676</v>
      </c>
      <c r="I4" s="18" t="n">
        <f aca="false">('State Occupancy'!E5+'State Occupancy'!E6)/2</f>
        <v>0.970882266792124</v>
      </c>
      <c r="J4" s="18" t="n">
        <f aca="false">('State Occupancy'!F5+'State Occupancy'!F6)/2</f>
        <v>0.0136132114347455</v>
      </c>
      <c r="K4" s="19" t="n">
        <f aca="false">IF(A4=1,I4*Parameters!B22,I4*Parameters!B23)+J4*Parameters!B24</f>
        <v>410220.930110947</v>
      </c>
      <c r="L4" s="19" t="n">
        <f aca="false">K4*B4</f>
        <v>410220.930110947</v>
      </c>
      <c r="M4" s="18" t="n">
        <f aca="false">I4*Parameters!B28+J4*Parameters!B29</f>
        <v>0.832737193062416</v>
      </c>
      <c r="N4" s="18" t="n">
        <f aca="false">M4*B4</f>
        <v>0.832737193062416</v>
      </c>
    </row>
    <row r="5" customFormat="false" ht="15" hidden="false" customHeight="true" outlineLevel="0" collapsed="false">
      <c r="A5" s="10" t="n">
        <v>2</v>
      </c>
      <c r="B5" s="18" t="n">
        <f aca="false">1/(1+Parameters!B6)^(2-1)</f>
        <v>0.970873786407767</v>
      </c>
      <c r="C5" s="18" t="n">
        <f aca="false">('State Occupancy'!B6+'State Occupancy'!B7)/2</f>
        <v>0.833459351614404</v>
      </c>
      <c r="D5" s="18" t="n">
        <f aca="false">('State Occupancy'!C6+'State Occupancy'!C7)/2</f>
        <v>0.0970208746461703</v>
      </c>
      <c r="E5" s="19" t="n">
        <f aca="false">C5*Parameters!B21+D5*Parameters!B24</f>
        <v>38300.2412266707</v>
      </c>
      <c r="F5" s="19" t="n">
        <f aca="false">E5*B5</f>
        <v>37184.7002200687</v>
      </c>
      <c r="G5" s="18" t="n">
        <f aca="false">C5*Parameters!B28+D5*Parameters!B29</f>
        <v>0.761801929927637</v>
      </c>
      <c r="H5" s="18" t="n">
        <f aca="false">G5*B5</f>
        <v>0.739613524201589</v>
      </c>
      <c r="I5" s="18" t="n">
        <f aca="false">('State Occupancy'!E6+'State Occupancy'!E7)/2</f>
        <v>0.912469819410982</v>
      </c>
      <c r="J5" s="18" t="n">
        <f aca="false">('State Occupancy'!F6+'State Occupancy'!F7)/2</f>
        <v>0.0382678495313025</v>
      </c>
      <c r="K5" s="19" t="n">
        <f aca="false">IF(A5=1,I5*Parameters!B22,I5*Parameters!B23)+J5*Parameters!B24</f>
        <v>29699.958400909</v>
      </c>
      <c r="L5" s="19" t="n">
        <f aca="false">K5*B5</f>
        <v>28834.9110688437</v>
      </c>
      <c r="M5" s="18" t="n">
        <f aca="false">I5*Parameters!B28+J5*Parameters!B29</f>
        <v>0.796646663741551</v>
      </c>
      <c r="N5" s="18" t="n">
        <f aca="false">M5*B5</f>
        <v>0.773443362855875</v>
      </c>
    </row>
    <row r="6" customFormat="false" ht="15" hidden="false" customHeight="true" outlineLevel="0" collapsed="false">
      <c r="A6" s="10" t="n">
        <v>3</v>
      </c>
      <c r="B6" s="18" t="n">
        <f aca="false">1/(1+Parameters!B6)^(3-1)</f>
        <v>0.942595909133754</v>
      </c>
      <c r="C6" s="18" t="n">
        <f aca="false">('State Occupancy'!B7+'State Occupancy'!B8)/2</f>
        <v>0.731817623995332</v>
      </c>
      <c r="D6" s="18" t="n">
        <f aca="false">('State Occupancy'!C7+'State Occupancy'!C8)/2</f>
        <v>0.14708317489336</v>
      </c>
      <c r="E6" s="19" t="n">
        <f aca="false">C6*Parameters!B21+D6*Parameters!B24</f>
        <v>44770.4120806881</v>
      </c>
      <c r="F6" s="19" t="n">
        <f aca="false">E6*B6</f>
        <v>42200.407277489</v>
      </c>
      <c r="G6" s="18" t="n">
        <f aca="false">C6*Parameters!B28+D6*Parameters!B29</f>
        <v>0.70294072658738</v>
      </c>
      <c r="H6" s="18" t="n">
        <f aca="false">G6*B6</f>
        <v>0.662589053244774</v>
      </c>
      <c r="I6" s="18" t="n">
        <f aca="false">('State Occupancy'!E7+'State Occupancy'!E8)/2</f>
        <v>0.85499926673658</v>
      </c>
      <c r="J6" s="18" t="n">
        <f aca="false">('State Occupancy'!F7+'State Occupancy'!F8)/2</f>
        <v>0.0585201728516175</v>
      </c>
      <c r="K6" s="19" t="n">
        <f aca="false">IF(A6=1,I6*Parameters!B22,I6*Parameters!B23)+J6*Parameters!B24</f>
        <v>31908.6127817057</v>
      </c>
      <c r="L6" s="19" t="n">
        <f aca="false">K6*B6</f>
        <v>30076.9278741688</v>
      </c>
      <c r="M6" s="18" t="n">
        <f aca="false">I6*Parameters!B28+J6*Parameters!B29</f>
        <v>0.758935471794483</v>
      </c>
      <c r="N6" s="18" t="n">
        <f aca="false">M6*B6</f>
        <v>0.715369471009976</v>
      </c>
    </row>
    <row r="7" customFormat="false" ht="15" hidden="false" customHeight="true" outlineLevel="0" collapsed="false">
      <c r="A7" s="10" t="n">
        <v>4</v>
      </c>
      <c r="B7" s="18" t="n">
        <f aca="false">1/(1+Parameters!B6)^(4-1)</f>
        <v>0.91514165935316</v>
      </c>
      <c r="C7" s="18" t="n">
        <f aca="false">('State Occupancy'!B8+'State Occupancy'!B9)/2</f>
        <v>0.64073276867115</v>
      </c>
      <c r="D7" s="18" t="n">
        <f aca="false">('State Occupancy'!C8+'State Occupancy'!C9)/2</f>
        <v>0.18630204069704</v>
      </c>
      <c r="E7" s="19" t="n">
        <f aca="false">C7*Parameters!B21+D7*Parameters!B24</f>
        <v>49552.686542246</v>
      </c>
      <c r="F7" s="19" t="n">
        <f aca="false">E7*B7</f>
        <v>45347.727787678</v>
      </c>
      <c r="G7" s="18" t="n">
        <f aca="false">C7*Parameters!B28+D7*Parameters!B29</f>
        <v>0.64708897575385</v>
      </c>
      <c r="H7" s="18" t="n">
        <f aca="false">G7*B7</f>
        <v>0.592178079020514</v>
      </c>
      <c r="I7" s="18" t="n">
        <f aca="false">('State Occupancy'!E8+'State Occupancy'!E9)/2</f>
        <v>0.800008582917537</v>
      </c>
      <c r="J7" s="18" t="n">
        <f aca="false">('State Occupancy'!F8+'State Occupancy'!F9)/2</f>
        <v>0.0754230762948226</v>
      </c>
      <c r="K7" s="19" t="n">
        <f aca="false">IF(A7=1,I7*Parameters!B22,I7*Parameters!B23)+J7*Parameters!B24</f>
        <v>33576.3683060065</v>
      </c>
      <c r="L7" s="19" t="n">
        <f aca="false">K7*B7</f>
        <v>30727.1334066116</v>
      </c>
      <c r="M7" s="18" t="n">
        <f aca="false">I7*Parameters!B28+J7*Parameters!B29</f>
        <v>0.721489987442059</v>
      </c>
      <c r="N7" s="18" t="n">
        <f aca="false">M7*B7</f>
        <v>0.660265544314416</v>
      </c>
    </row>
    <row r="8" customFormat="false" ht="15" hidden="false" customHeight="true" outlineLevel="0" collapsed="false">
      <c r="A8" s="10" t="n">
        <v>5</v>
      </c>
      <c r="B8" s="18" t="n">
        <f aca="false">1/(1+Parameters!B6)^(5-1)</f>
        <v>0.888487047915689</v>
      </c>
      <c r="C8" s="18" t="n">
        <f aca="false">('State Occupancy'!B9+'State Occupancy'!B10)/2</f>
        <v>0.559864342723487</v>
      </c>
      <c r="D8" s="18" t="n">
        <f aca="false">('State Occupancy'!C9+'State Occupancy'!C10)/2</f>
        <v>0.216218617892755</v>
      </c>
      <c r="E8" s="19" t="n">
        <f aca="false">C8*Parameters!B21+D8*Parameters!B24</f>
        <v>52915.9597887831</v>
      </c>
      <c r="F8" s="19" t="n">
        <f aca="false">E8*B8</f>
        <v>47015.1449003612</v>
      </c>
      <c r="G8" s="18" t="n">
        <f aca="false">C8*Parameters!B28+D8*Parameters!B29</f>
        <v>0.594804931155979</v>
      </c>
      <c r="H8" s="18" t="n">
        <f aca="false">G8*B8</f>
        <v>0.52847647736847</v>
      </c>
      <c r="I8" s="18" t="n">
        <f aca="false">('State Occupancy'!E9+'State Occupancy'!E10)/2</f>
        <v>0.747810147066163</v>
      </c>
      <c r="J8" s="18" t="n">
        <f aca="false">('State Occupancy'!F9+'State Occupancy'!F10)/2</f>
        <v>0.0895028016070893</v>
      </c>
      <c r="K8" s="19" t="n">
        <f aca="false">IF(A8=1,I8*Parameters!B22,I8*Parameters!B23)+J8*Parameters!B24</f>
        <v>34805.7579659301</v>
      </c>
      <c r="L8" s="19" t="n">
        <f aca="false">K8*B8</f>
        <v>30924.4651456172</v>
      </c>
      <c r="M8" s="18" t="n">
        <f aca="false">I8*Parameters!B28+J8*Parameters!B29</f>
        <v>0.684865165890137</v>
      </c>
      <c r="N8" s="18" t="n">
        <f aca="false">M8*B8</f>
        <v>0.608493829462017</v>
      </c>
    </row>
    <row r="9" customFormat="false" ht="15" hidden="false" customHeight="true" outlineLevel="0" collapsed="false">
      <c r="A9" s="10" t="n">
        <v>6</v>
      </c>
      <c r="B9" s="18" t="n">
        <f aca="false">1/(1+Parameters!B6)^(6-1)</f>
        <v>0.862608784384164</v>
      </c>
      <c r="C9" s="18" t="n">
        <f aca="false">('State Occupancy'!B10+'State Occupancy'!B11)/2</f>
        <v>0.488444810892016</v>
      </c>
      <c r="D9" s="18" t="n">
        <f aca="false">('State Occupancy'!C10+'State Occupancy'!C11)/2</f>
        <v>0.238222216435677</v>
      </c>
      <c r="E9" s="19" t="n">
        <f aca="false">C9*Parameters!B21+D9*Parameters!B24</f>
        <v>55091.1192307223</v>
      </c>
      <c r="F9" s="19" t="n">
        <f aca="false">E9*B9</f>
        <v>47522.0833899764</v>
      </c>
      <c r="G9" s="18" t="n">
        <f aca="false">C9*Parameters!B28+D9*Parameters!B29</f>
        <v>0.546200308297836</v>
      </c>
      <c r="H9" s="18" t="n">
        <f aca="false">G9*B9</f>
        <v>0.471157183971052</v>
      </c>
      <c r="I9" s="18" t="n">
        <f aca="false">('State Occupancy'!E10+'State Occupancy'!E11)/2</f>
        <v>0.698477822875006</v>
      </c>
      <c r="J9" s="18" t="n">
        <f aca="false">('State Occupancy'!F10+'State Occupancy'!F11)/2</f>
        <v>0.101142718353204</v>
      </c>
      <c r="K9" s="19" t="n">
        <f aca="false">IF(A9=1,I9*Parameters!B22,I9*Parameters!B23)+J9*Parameters!B24</f>
        <v>35667.634875452</v>
      </c>
      <c r="L9" s="19" t="n">
        <f aca="false">K9*B9</f>
        <v>30767.2151617718</v>
      </c>
      <c r="M9" s="18" t="n">
        <f aca="false">I9*Parameters!B28+J9*Parameters!B29</f>
        <v>0.649334644538018</v>
      </c>
      <c r="N9" s="18" t="n">
        <f aca="false">M9*B9</f>
        <v>0.560121768383463</v>
      </c>
    </row>
    <row r="10" customFormat="false" ht="15" hidden="false" customHeight="true" outlineLevel="0" collapsed="false">
      <c r="A10" s="10" t="n">
        <v>7</v>
      </c>
      <c r="B10" s="18" t="n">
        <f aca="false">1/(1+Parameters!B6)^(7-1)</f>
        <v>0.837484256683654</v>
      </c>
      <c r="C10" s="18" t="n">
        <f aca="false">('State Occupancy'!B11+'State Occupancy'!B12)/2</f>
        <v>0.42559472228457</v>
      </c>
      <c r="D10" s="18" t="n">
        <f aca="false">('State Occupancy'!C11+'State Occupancy'!C12)/2</f>
        <v>0.25354741366399</v>
      </c>
      <c r="E10" s="19" t="n">
        <f aca="false">C10*Parameters!B21+D10*Parameters!B24</f>
        <v>56278.4025166324</v>
      </c>
      <c r="F10" s="19" t="n">
        <f aca="false">E10*B10</f>
        <v>47132.2760989854</v>
      </c>
      <c r="G10" s="18" t="n">
        <f aca="false">C10*Parameters!B28+D10*Parameters!B29</f>
        <v>0.501206591457079</v>
      </c>
      <c r="H10" s="18" t="n">
        <f aca="false">G10*B10</f>
        <v>0.419752629691379</v>
      </c>
      <c r="I10" s="18" t="n">
        <f aca="false">('State Occupancy'!E11+'State Occupancy'!E12)/2</f>
        <v>0.651986625327821</v>
      </c>
      <c r="J10" s="18" t="n">
        <f aca="false">('State Occupancy'!F11+'State Occupancy'!F12)/2</f>
        <v>0.110652318152965</v>
      </c>
      <c r="K10" s="19" t="n">
        <f aca="false">IF(A10=1,I10*Parameters!B22,I10*Parameters!B23)+J10*Parameters!B24</f>
        <v>36217.0829007292</v>
      </c>
      <c r="L10" s="19" t="n">
        <f aca="false">K10*B10</f>
        <v>30331.2367523675</v>
      </c>
      <c r="M10" s="18" t="n">
        <f aca="false">I10*Parameters!B28+J10*Parameters!B29</f>
        <v>0.615047406512778</v>
      </c>
      <c r="N10" s="18" t="n">
        <f aca="false">M10*B10</f>
        <v>0.515092520068564</v>
      </c>
    </row>
    <row r="11" customFormat="false" ht="15" hidden="false" customHeight="true" outlineLevel="0" collapsed="false">
      <c r="A11" s="10" t="n">
        <v>8</v>
      </c>
      <c r="B11" s="18" t="n">
        <f aca="false">1/(1+Parameters!B6)^(8-1)</f>
        <v>0.813091511343354</v>
      </c>
      <c r="C11" s="18" t="n">
        <f aca="false">('State Occupancy'!B12+'State Occupancy'!B13)/2</f>
        <v>0.370431727401032</v>
      </c>
      <c r="D11" s="18" t="n">
        <f aca="false">('State Occupancy'!C12+'State Occupancy'!C13)/2</f>
        <v>0.263280974632777</v>
      </c>
      <c r="E11" s="19" t="n">
        <f aca="false">C11*Parameters!B21+D11*Parameters!B24</f>
        <v>56651.3686189257</v>
      </c>
      <c r="F11" s="19" t="n">
        <f aca="false">E11*B11</f>
        <v>46062.7469300317</v>
      </c>
      <c r="G11" s="18" t="n">
        <f aca="false">C11*Parameters!B28+D11*Parameters!B29</f>
        <v>0.459671504338905</v>
      </c>
      <c r="H11" s="18" t="n">
        <f aca="false">G11*B11</f>
        <v>0.373754998184393</v>
      </c>
      <c r="I11" s="18" t="n">
        <f aca="false">('State Occupancy'!E12+'State Occupancy'!E13)/2</f>
        <v>0.60826232601496</v>
      </c>
      <c r="J11" s="18" t="n">
        <f aca="false">('State Occupancy'!F12+'State Occupancy'!F13)/2</f>
        <v>0.118293257295002</v>
      </c>
      <c r="K11" s="19" t="n">
        <f aca="false">IF(A11=1,I11*Parameters!B22,I11*Parameters!B23)+J11*Parameters!B24</f>
        <v>36499.3444634744</v>
      </c>
      <c r="L11" s="19" t="n">
        <f aca="false">K11*B11</f>
        <v>29677.3071528481</v>
      </c>
      <c r="M11" s="18" t="n">
        <f aca="false">I11*Parameters!B28+J11*Parameters!B29</f>
        <v>0.582084268624967</v>
      </c>
      <c r="N11" s="18" t="n">
        <f aca="false">M11*B11</f>
        <v>0.473287777705465</v>
      </c>
    </row>
    <row r="12" customFormat="false" ht="15" hidden="false" customHeight="true" outlineLevel="0" collapsed="false">
      <c r="A12" s="10" t="n">
        <v>9</v>
      </c>
      <c r="B12" s="18" t="n">
        <f aca="false">1/(1+Parameters!B6)^(9-1)</f>
        <v>0.789409234313936</v>
      </c>
      <c r="C12" s="18" t="n">
        <f aca="false">('State Occupancy'!B13+'State Occupancy'!B14)/2</f>
        <v>0.322115873165682</v>
      </c>
      <c r="D12" s="18" t="n">
        <f aca="false">('State Occupancy'!C13+'State Occupancy'!C14)/2</f>
        <v>0.268372616395209</v>
      </c>
      <c r="E12" s="19" t="n">
        <f aca="false">C12*Parameters!B21+D12*Parameters!B24</f>
        <v>56359.9677802797</v>
      </c>
      <c r="F12" s="19" t="n">
        <f aca="false">E12*B12</f>
        <v>44491.0790113887</v>
      </c>
      <c r="G12" s="18" t="n">
        <f aca="false">C12*Parameters!B28+D12*Parameters!B29</f>
        <v>0.421403431208195</v>
      </c>
      <c r="H12" s="18" t="n">
        <f aca="false">G12*B12</f>
        <v>0.332659759967327</v>
      </c>
      <c r="I12" s="18" t="n">
        <f aca="false">('State Occupancy'!E13+'State Occupancy'!E14)/2</f>
        <v>0.567204384295639</v>
      </c>
      <c r="J12" s="18" t="n">
        <f aca="false">('State Occupancy'!F13+'State Occupancy'!F14)/2</f>
        <v>0.124292174554795</v>
      </c>
      <c r="K12" s="19" t="n">
        <f aca="false">IF(A12=1,I12*Parameters!B22,I12*Parameters!B23)+J12*Parameters!B24</f>
        <v>36552.7010272541</v>
      </c>
      <c r="L12" s="19" t="n">
        <f aca="false">K12*B12</f>
        <v>28855.0397300308</v>
      </c>
      <c r="M12" s="18" t="n">
        <f aca="false">I12*Parameters!B28+J12*Parameters!B29</f>
        <v>0.55048442265643</v>
      </c>
      <c r="N12" s="18" t="n">
        <f aca="false">M12*B12</f>
        <v>0.434557486590961</v>
      </c>
    </row>
    <row r="13" customFormat="false" ht="15" hidden="false" customHeight="true" outlineLevel="0" collapsed="false">
      <c r="A13" s="10" t="n">
        <v>10</v>
      </c>
      <c r="B13" s="18" t="n">
        <f aca="false">1/(1+Parameters!B6)^(10-1)</f>
        <v>0.766416732343627</v>
      </c>
      <c r="C13" s="18" t="n">
        <f aca="false">('State Occupancy'!B14+'State Occupancy'!B15)/2</f>
        <v>0.279868844909228</v>
      </c>
      <c r="D13" s="18" t="n">
        <f aca="false">('State Occupancy'!C14+'State Occupancy'!C15)/2</f>
        <v>0.269647233274386</v>
      </c>
      <c r="E13" s="19" t="n">
        <f aca="false">C13*Parameters!B21+D13*Parameters!B24</f>
        <v>55533.2231121202</v>
      </c>
      <c r="F13" s="19" t="n">
        <f aca="false">E13*B13</f>
        <v>42561.5913941007</v>
      </c>
      <c r="G13" s="18" t="n">
        <f aca="false">C13*Parameters!B28+D13*Parameters!B29</f>
        <v>0.386194496473756</v>
      </c>
      <c r="H13" s="18" t="n">
        <f aca="false">G13*B13</f>
        <v>0.295985924036508</v>
      </c>
      <c r="I13" s="18" t="n">
        <f aca="false">('State Occupancy'!E14+'State Occupancy'!E15)/2</f>
        <v>0.528698178845681</v>
      </c>
      <c r="J13" s="18" t="n">
        <f aca="false">('State Occupancy'!F14+'State Occupancy'!F15)/2</f>
        <v>0.128848112095062</v>
      </c>
      <c r="K13" s="19" t="n">
        <f aca="false">IF(A13=1,I13*Parameters!B22,I13*Parameters!B23)+J13*Parameters!B24</f>
        <v>36410.1146482532</v>
      </c>
      <c r="L13" s="19" t="n">
        <f aca="false">K13*B13</f>
        <v>27905.3210929711</v>
      </c>
      <c r="M13" s="18" t="n">
        <f aca="false">I13*Parameters!B28+J13*Parameters!B29</f>
        <v>0.520259913671113</v>
      </c>
      <c r="N13" s="18" t="n">
        <f aca="false">M13*B13</f>
        <v>0.398735903005192</v>
      </c>
    </row>
    <row r="14" customFormat="false" ht="15" hidden="false" customHeight="true" outlineLevel="0" collapsed="false">
      <c r="A14" s="10" t="n">
        <v>11</v>
      </c>
      <c r="B14" s="18" t="n">
        <f aca="false">1/(1+Parameters!B6)^(11-1)</f>
        <v>0.744093914896725</v>
      </c>
      <c r="C14" s="18" t="n">
        <f aca="false">('State Occupancy'!B15+'State Occupancy'!B16)/2</f>
        <v>0.24298092933308</v>
      </c>
      <c r="D14" s="18" t="n">
        <f aca="false">('State Occupancy'!C15+'State Occupancy'!C16)/2</f>
        <v>0.267817393539876</v>
      </c>
      <c r="E14" s="19" t="n">
        <f aca="false">C14*Parameters!B21+D14*Parameters!B24</f>
        <v>54281.6540705046</v>
      </c>
      <c r="F14" s="19" t="n">
        <f aca="false">E14*B14</f>
        <v>40390.6484843915</v>
      </c>
      <c r="G14" s="18" t="n">
        <f aca="false">C14*Parameters!B28+D14*Parameters!B29</f>
        <v>0.353833356380049</v>
      </c>
      <c r="H14" s="18" t="n">
        <f aca="false">G14*B14</f>
        <v>0.263285247369879</v>
      </c>
      <c r="I14" s="18" t="n">
        <f aca="false">('State Occupancy'!E15+'State Occupancy'!E16)/2</f>
        <v>0.492622135478703</v>
      </c>
      <c r="J14" s="18" t="n">
        <f aca="false">('State Occupancy'!F15+'State Occupancy'!F16)/2</f>
        <v>0.132137331592946</v>
      </c>
      <c r="K14" s="19" t="n">
        <f aca="false">IF(A14=1,I14*Parameters!B22,I14*Parameters!B23)+J14*Parameters!B24</f>
        <v>36100.2730736978</v>
      </c>
      <c r="L14" s="19" t="n">
        <f aca="false">K14*B14</f>
        <v>26861.9935202486</v>
      </c>
      <c r="M14" s="18" t="n">
        <f aca="false">I14*Parameters!B28+J14*Parameters!B29</f>
        <v>0.491404347533017</v>
      </c>
      <c r="N14" s="18" t="n">
        <f aca="false">M14*B14</f>
        <v>0.365650984753114</v>
      </c>
    </row>
    <row r="15" customFormat="false" ht="15" hidden="false" customHeight="true" outlineLevel="0" collapsed="false">
      <c r="A15" s="10" t="n">
        <v>12</v>
      </c>
      <c r="B15" s="18" t="n">
        <f aca="false">1/(1+Parameters!B6)^(12-1)</f>
        <v>0.722421276598762</v>
      </c>
      <c r="C15" s="18" t="n">
        <f aca="false">('State Occupancy'!B16+'State Occupancy'!B17)/2</f>
        <v>0.210811747116151</v>
      </c>
      <c r="D15" s="18" t="n">
        <f aca="false">('State Occupancy'!C16+'State Occupancy'!C17)/2</f>
        <v>0.263495475926847</v>
      </c>
      <c r="E15" s="19" t="n">
        <f aca="false">C15*Parameters!B21+D15*Parameters!B24</f>
        <v>52699.4793447363</v>
      </c>
      <c r="F15" s="19" t="n">
        <f aca="false">E15*B15</f>
        <v>38071.2251443145</v>
      </c>
      <c r="G15" s="18" t="n">
        <f aca="false">C15*Parameters!B28+D15*Parameters!B29</f>
        <v>0.324112496808495</v>
      </c>
      <c r="H15" s="18" t="n">
        <f aca="false">G15*B15</f>
        <v>0.234145763706005</v>
      </c>
      <c r="I15" s="18" t="n">
        <f aca="false">('State Occupancy'!E16+'State Occupancy'!E17)/2</f>
        <v>0.45885212427653</v>
      </c>
      <c r="J15" s="18" t="n">
        <f aca="false">('State Occupancy'!F16+'State Occupancy'!F17)/2</f>
        <v>0.134316716495418</v>
      </c>
      <c r="K15" s="19" t="n">
        <f aca="false">IF(A15=1,I15*Parameters!B22,I15*Parameters!B23)+J15*Parameters!B24</f>
        <v>35648.3120760886</v>
      </c>
      <c r="L15" s="19" t="n">
        <f aca="false">K15*B15</f>
        <v>25753.099118599</v>
      </c>
      <c r="M15" s="18" t="n">
        <f aca="false">I15*Parameters!B28+J15*Parameters!B29</f>
        <v>0.46389849970753</v>
      </c>
      <c r="N15" s="18" t="n">
        <f aca="false">M15*B15</f>
        <v>0.335130146370965</v>
      </c>
    </row>
    <row r="16" customFormat="false" ht="15" hidden="false" customHeight="true" outlineLevel="0" collapsed="false">
      <c r="A16" s="10" t="n">
        <v>13</v>
      </c>
      <c r="B16" s="18" t="n">
        <f aca="false">1/(1+Parameters!B6)^(13-1)</f>
        <v>0.701379880192973</v>
      </c>
      <c r="C16" s="18" t="n">
        <f aca="false">('State Occupancy'!B17+'State Occupancy'!B18)/2</f>
        <v>0.182787740583988</v>
      </c>
      <c r="D16" s="18" t="n">
        <f aca="false">('State Occupancy'!C17+'State Occupancy'!C18)/2</f>
        <v>0.257205111612144</v>
      </c>
      <c r="E16" s="19" t="n">
        <f aca="false">C16*Parameters!B21+D16*Parameters!B24</f>
        <v>50866.6136047856</v>
      </c>
      <c r="F16" s="19" t="n">
        <f aca="false">E16*B16</f>
        <v>35676.8193559468</v>
      </c>
      <c r="G16" s="18" t="n">
        <f aca="false">C16*Parameters!B28+D16*Parameters!B29</f>
        <v>0.296832390883069</v>
      </c>
      <c r="H16" s="18" t="n">
        <f aca="false">G16*B16</f>
        <v>0.20819226675496</v>
      </c>
      <c r="I16" s="18" t="n">
        <f aca="false">('State Occupancy'!E17+'State Occupancy'!E18)/2</f>
        <v>0.42726427116869</v>
      </c>
      <c r="J16" s="18" t="n">
        <f aca="false">('State Occupancy'!F17+'State Occupancy'!F18)/2</f>
        <v>0.135526334430112</v>
      </c>
      <c r="K16" s="19" t="n">
        <f aca="false">IF(A16=1,I16*Parameters!B22,I16*Parameters!B23)+J16*Parameters!B24</f>
        <v>35076.3469766374</v>
      </c>
      <c r="L16" s="19" t="n">
        <f aca="false">K16*B16</f>
        <v>24601.8440400811</v>
      </c>
      <c r="M16" s="18" t="n">
        <f aca="false">I16*Parameters!B28+J16*Parameters!B29</f>
        <v>0.437714114429948</v>
      </c>
      <c r="N16" s="18" t="n">
        <f aca="false">M16*B16</f>
        <v>0.30700387313765</v>
      </c>
    </row>
    <row r="17" customFormat="false" ht="15" hidden="false" customHeight="true" outlineLevel="0" collapsed="false">
      <c r="A17" s="10" t="n">
        <v>14</v>
      </c>
      <c r="B17" s="18" t="n">
        <f aca="false">1/(1+Parameters!B6)^(14-1)</f>
        <v>0.680951339993178</v>
      </c>
      <c r="C17" s="18" t="n">
        <f aca="false">('State Occupancy'!B18+'State Occupancy'!B19)/2</f>
        <v>0.15839800813207</v>
      </c>
      <c r="D17" s="18" t="n">
        <f aca="false">('State Occupancy'!C18+'State Occupancy'!C19)/2</f>
        <v>0.249391766393395</v>
      </c>
      <c r="E17" s="19" t="n">
        <f aca="false">C17*Parameters!B21+D17*Parameters!B24</f>
        <v>48850.4681541128</v>
      </c>
      <c r="F17" s="19" t="n">
        <f aca="false">E17*B17</f>
        <v>33264.7917488372</v>
      </c>
      <c r="G17" s="18" t="n">
        <f aca="false">C17*Parameters!B28+D17*Parameters!B29</f>
        <v>0.271803778428627</v>
      </c>
      <c r="H17" s="18" t="n">
        <f aca="false">G17*B17</f>
        <v>0.185085147136182</v>
      </c>
      <c r="I17" s="18" t="n">
        <f aca="false">('State Occupancy'!E18+'State Occupancy'!E19)/2</f>
        <v>0.397736791324845</v>
      </c>
      <c r="J17" s="18" t="n">
        <f aca="false">('State Occupancy'!F18+'State Occupancy'!F19)/2</f>
        <v>0.135891462810944</v>
      </c>
      <c r="K17" s="19" t="n">
        <f aca="false">IF(A17=1,I17*Parameters!B22,I17*Parameters!B23)+J17*Parameters!B24</f>
        <v>34403.883089091</v>
      </c>
      <c r="L17" s="19" t="n">
        <f aca="false">K17*B17</f>
        <v>23427.3702904851</v>
      </c>
      <c r="M17" s="18" t="n">
        <f aca="false">I17*Parameters!B28+J17*Parameters!B29</f>
        <v>0.412816577172138</v>
      </c>
      <c r="N17" s="18" t="n">
        <f aca="false">M17*B17</f>
        <v>0.281108001396764</v>
      </c>
    </row>
    <row r="18" customFormat="false" ht="15" hidden="false" customHeight="true" outlineLevel="0" collapsed="false">
      <c r="A18" s="10" t="n">
        <v>15</v>
      </c>
      <c r="B18" s="18" t="n">
        <f aca="false">1/(1+Parameters!B6)^(15-1)</f>
        <v>0.661117805818619</v>
      </c>
      <c r="C18" s="18" t="n">
        <f aca="false">('State Occupancy'!B19+'State Occupancy'!B20)/2</f>
        <v>0.137189377184324</v>
      </c>
      <c r="D18" s="18" t="n">
        <f aca="false">('State Occupancy'!C19+'State Occupancy'!C20)/2</f>
        <v>0.240432397558395</v>
      </c>
      <c r="E18" s="19" t="n">
        <f aca="false">C18*Parameters!B21+D18*Parameters!B24</f>
        <v>46707.5659901191</v>
      </c>
      <c r="F18" s="19" t="n">
        <f aca="false">E18*B18</f>
        <v>30879.2035425159</v>
      </c>
      <c r="G18" s="18" t="n">
        <f aca="false">C18*Parameters!B28+D18*Parameters!B29</f>
        <v>0.248848789263792</v>
      </c>
      <c r="H18" s="18" t="n">
        <f aca="false">G18*B18</f>
        <v>0.164518365538698</v>
      </c>
      <c r="I18" s="18" t="n">
        <f aca="false">('State Occupancy'!E19+'State Occupancy'!E20)/2</f>
        <v>0.37015119070596</v>
      </c>
      <c r="J18" s="18" t="n">
        <f aca="false">('State Occupancy'!F19+'State Occupancy'!F20)/2</f>
        <v>0.135524249513513</v>
      </c>
      <c r="K18" s="19" t="n">
        <f aca="false">IF(A18=1,I18*Parameters!B22,I18*Parameters!B23)+J18*Parameters!B24</f>
        <v>33648.1446800814</v>
      </c>
      <c r="L18" s="19" t="n">
        <f aca="false">K18*B18</f>
        <v>22245.3875807629</v>
      </c>
      <c r="M18" s="18" t="n">
        <f aca="false">I18*Parameters!B28+J18*Parameters!B29</f>
        <v>0.389166849332498</v>
      </c>
      <c r="N18" s="18" t="n">
        <f aca="false">M18*B18</f>
        <v>0.257285133528046</v>
      </c>
    </row>
    <row r="19" customFormat="false" ht="15" hidden="false" customHeight="true" outlineLevel="0" collapsed="false">
      <c r="A19" s="10" t="n">
        <v>16</v>
      </c>
      <c r="B19" s="18" t="n">
        <f aca="false">1/(1+Parameters!B6)^(16-1)</f>
        <v>0.641861947396717</v>
      </c>
      <c r="C19" s="18" t="n">
        <f aca="false">('State Occupancy'!B20+'State Occupancy'!B21)/2</f>
        <v>0.118761229433519</v>
      </c>
      <c r="D19" s="18" t="n">
        <f aca="false">('State Occupancy'!C20+'State Occupancy'!C21)/2</f>
        <v>0.230644179579953</v>
      </c>
      <c r="E19" s="19" t="n">
        <f aca="false">C19*Parameters!B21+D19*Parameters!B24</f>
        <v>44484.9830602295</v>
      </c>
      <c r="F19" s="19" t="n">
        <f aca="false">E19*B19</f>
        <v>28553.2178569489</v>
      </c>
      <c r="G19" s="18" t="n">
        <f aca="false">C19*Parameters!B28+D19*Parameters!B29</f>
        <v>0.227801343787466</v>
      </c>
      <c r="H19" s="18" t="n">
        <f aca="false">G19*B19</f>
        <v>0.146217014143012</v>
      </c>
      <c r="I19" s="18" t="n">
        <f aca="false">('State Occupancy'!E20+'State Occupancy'!E21)/2</f>
        <v>0.344393044929737</v>
      </c>
      <c r="J19" s="18" t="n">
        <f aca="false">('State Occupancy'!F20+'State Occupancy'!F21)/2</f>
        <v>0.134525112044073</v>
      </c>
      <c r="K19" s="19" t="n">
        <f aca="false">IF(A19=1,I19*Parameters!B22,I19*Parameters!B23)+J19*Parameters!B24</f>
        <v>32824.3462911766</v>
      </c>
      <c r="L19" s="19" t="n">
        <f aca="false">K19*B19</f>
        <v>21068.6988324789</v>
      </c>
      <c r="M19" s="18" t="n">
        <f aca="false">I19*Parameters!B28+J19*Parameters!B29</f>
        <v>0.366722899814517</v>
      </c>
      <c r="N19" s="18" t="n">
        <f aca="false">M19*B19</f>
        <v>0.235385474629917</v>
      </c>
    </row>
    <row r="20" customFormat="false" ht="15" hidden="false" customHeight="true" outlineLevel="0" collapsed="false">
      <c r="A20" s="10" t="n">
        <v>17</v>
      </c>
      <c r="B20" s="18" t="n">
        <f aca="false">1/(1+Parameters!B6)^(17-1)</f>
        <v>0.623166939220114</v>
      </c>
      <c r="C20" s="18" t="n">
        <f aca="false">('State Occupancy'!B21+'State Occupancy'!B22)/2</f>
        <v>0.102760376607864</v>
      </c>
      <c r="D20" s="18" t="n">
        <f aca="false">('State Occupancy'!C21+'State Occupancy'!C22)/2</f>
        <v>0.220292328212459</v>
      </c>
      <c r="E20" s="19" t="n">
        <f aca="false">C20*Parameters!B21+D20*Parameters!B24</f>
        <v>42221.6284934392</v>
      </c>
      <c r="F20" s="19" t="n">
        <f aca="false">E20*B20</f>
        <v>26311.1229971453</v>
      </c>
      <c r="G20" s="18" t="n">
        <f aca="false">C20*Parameters!B28+D20*Parameters!B29</f>
        <v>0.208507100633537</v>
      </c>
      <c r="H20" s="18" t="n">
        <f aca="false">G20*B20</f>
        <v>0.129934731707461</v>
      </c>
      <c r="I20" s="18" t="n">
        <f aca="false">('State Occupancy'!E21+'State Occupancy'!E22)/2</f>
        <v>0.320352487745315</v>
      </c>
      <c r="J20" s="18" t="n">
        <f aca="false">('State Occupancy'!F21+'State Occupancy'!F22)/2</f>
        <v>0.132983940669545</v>
      </c>
      <c r="K20" s="19" t="n">
        <f aca="false">IF(A20=1,I20*Parameters!B22,I20*Parameters!B23)+J20*Parameters!B24</f>
        <v>31945.921514151</v>
      </c>
      <c r="L20" s="19" t="n">
        <f aca="false">K20*B20</f>
        <v>19907.6421305395</v>
      </c>
      <c r="M20" s="18" t="n">
        <f aca="false">I20*Parameters!B28+J20*Parameters!B29</f>
        <v>0.345440781951768</v>
      </c>
      <c r="N20" s="18" t="n">
        <f aca="false">M20*B20</f>
        <v>0.215267274770686</v>
      </c>
    </row>
    <row r="21" customFormat="false" ht="15" hidden="false" customHeight="true" outlineLevel="0" collapsed="false">
      <c r="A21" s="10" t="n">
        <v>18</v>
      </c>
      <c r="B21" s="18" t="n">
        <f aca="false">1/(1+Parameters!B6)^(18-1)</f>
        <v>0.605016445844771</v>
      </c>
      <c r="C21" s="18" t="n">
        <f aca="false">('State Occupancy'!B22+'State Occupancy'!B23)/2</f>
        <v>0.0888761572419484</v>
      </c>
      <c r="D21" s="18" t="n">
        <f aca="false">('State Occupancy'!C22+'State Occupancy'!C23)/2</f>
        <v>0.209597072947284</v>
      </c>
      <c r="E21" s="19" t="n">
        <f aca="false">C21*Parameters!B21+D21*Parameters!B24</f>
        <v>39949.3770615598</v>
      </c>
      <c r="F21" s="19" t="n">
        <f aca="false">E21*B21</f>
        <v>24170.0301234975</v>
      </c>
      <c r="G21" s="18" t="n">
        <f aca="false">C21*Parameters!B28+D21*Parameters!B29</f>
        <v>0.190823123776662</v>
      </c>
      <c r="H21" s="18" t="n">
        <f aca="false">G21*B21</f>
        <v>0.115451128132353</v>
      </c>
      <c r="I21" s="18" t="n">
        <f aca="false">('State Occupancy'!E22+'State Occupancy'!E23)/2</f>
        <v>0.297924496031843</v>
      </c>
      <c r="J21" s="18" t="n">
        <f aca="false">('State Occupancy'!F22+'State Occupancy'!F23)/2</f>
        <v>0.130981148842857</v>
      </c>
      <c r="K21" s="19" t="n">
        <f aca="false">IF(A21=1,I21*Parameters!B22,I21*Parameters!B23)+J21*Parameters!B24</f>
        <v>31024.7191925104</v>
      </c>
      <c r="L21" s="19" t="n">
        <f aca="false">K21*B21</f>
        <v>18770.4653391847</v>
      </c>
      <c r="M21" s="18" t="n">
        <f aca="false">I21*Parameters!B28+J21*Parameters!B29</f>
        <v>0.325275453490638</v>
      </c>
      <c r="N21" s="18" t="n">
        <f aca="false">M21*B21</f>
        <v>0.196796998791452</v>
      </c>
    </row>
    <row r="22" customFormat="false" ht="15" hidden="false" customHeight="true" outlineLevel="0" collapsed="false">
      <c r="A22" s="10" t="n">
        <v>19</v>
      </c>
      <c r="B22" s="18" t="n">
        <f aca="false">1/(1+Parameters!B6)^(19-1)</f>
        <v>0.587394607616282</v>
      </c>
      <c r="C22" s="18" t="n">
        <f aca="false">('State Occupancy'!B23+'State Occupancy'!B24)/2</f>
        <v>0.0768358471075523</v>
      </c>
      <c r="D22" s="18" t="n">
        <f aca="false">('State Occupancy'!C23+'State Occupancy'!C24)/2</f>
        <v>0.198739838617564</v>
      </c>
      <c r="E22" s="19" t="n">
        <f aca="false">C22*Parameters!B21+D22*Parameters!B24</f>
        <v>37694.0671288503</v>
      </c>
      <c r="F22" s="19" t="n">
        <f aca="false">E22*B22</f>
        <v>22141.2917706128</v>
      </c>
      <c r="G22" s="18" t="n">
        <f aca="false">C22*Parameters!B28+D22*Parameters!B29</f>
        <v>0.17461738128108</v>
      </c>
      <c r="H22" s="18" t="n">
        <f aca="false">G22*B22</f>
        <v>0.102569308160583</v>
      </c>
      <c r="I22" s="18" t="n">
        <f aca="false">('State Occupancy'!E23+'State Occupancy'!E24)/2</f>
        <v>0.277009030239252</v>
      </c>
      <c r="J22" s="18" t="n">
        <f aca="false">('State Occupancy'!F23+'State Occupancy'!F24)/2</f>
        <v>0.128588600786292</v>
      </c>
      <c r="K22" s="19" t="n">
        <f aca="false">IF(A22=1,I22*Parameters!B22,I22*Parameters!B23)+J22*Parameters!B24</f>
        <v>30071.1738975139</v>
      </c>
      <c r="L22" s="19" t="n">
        <f aca="false">K22*B22</f>
        <v>17663.6453920912</v>
      </c>
      <c r="M22" s="18" t="n">
        <f aca="false">I22*Parameters!B28+J22*Parameters!B29</f>
        <v>0.306181406135825</v>
      </c>
      <c r="N22" s="18" t="n">
        <f aca="false">M22*B22</f>
        <v>0.179849306916555</v>
      </c>
    </row>
    <row r="23" customFormat="false" ht="15" hidden="false" customHeight="true" outlineLevel="0" collapsed="false">
      <c r="A23" s="10" t="n">
        <v>20</v>
      </c>
      <c r="B23" s="18" t="n">
        <f aca="false">1/(1+Parameters!B6)^(20-1)</f>
        <v>0.570286026811925</v>
      </c>
      <c r="C23" s="18" t="n">
        <f aca="false">('State Occupancy'!B24+'State Occupancy'!B25)/2</f>
        <v>0.0664004277927387</v>
      </c>
      <c r="D23" s="18" t="n">
        <f aca="false">('State Occupancy'!C24+'State Occupancy'!C25)/2</f>
        <v>0.187868701670392</v>
      </c>
      <c r="E23" s="19" t="n">
        <f aca="false">C23*Parameters!B21+D23*Parameters!B24</f>
        <v>35476.376995489</v>
      </c>
      <c r="F23" s="19" t="n">
        <f aca="false">E23*B23</f>
        <v>20231.6820824394</v>
      </c>
      <c r="G23" s="18" t="n">
        <f aca="false">C23*Parameters!B28+D23*Parameters!B29</f>
        <v>0.159768149542543</v>
      </c>
      <c r="H23" s="18" t="n">
        <f aca="false">G23*B23</f>
        <v>0.0911135432137105</v>
      </c>
      <c r="I23" s="18" t="n">
        <f aca="false">('State Occupancy'!E24+'State Occupancy'!E25)/2</f>
        <v>0.257511071262402</v>
      </c>
      <c r="J23" s="18" t="n">
        <f aca="false">('State Occupancy'!F24+'State Occupancy'!F25)/2</f>
        <v>0.125870437583514</v>
      </c>
      <c r="K23" s="19" t="n">
        <f aca="false">IF(A23=1,I23*Parameters!B22,I23*Parameters!B23)+J23*Parameters!B24</f>
        <v>29094.4555465925</v>
      </c>
      <c r="L23" s="19" t="n">
        <f aca="false">K23*B23</f>
        <v>16592.1614559224</v>
      </c>
      <c r="M23" s="18" t="n">
        <f aca="false">I23*Parameters!B28+J23*Parameters!B29</f>
        <v>0.288113151243974</v>
      </c>
      <c r="N23" s="18" t="n">
        <f aca="false">M23*B23</f>
        <v>0.164306904295189</v>
      </c>
    </row>
    <row r="24" customFormat="false" ht="15" hidden="false" customHeight="true" outlineLevel="0" collapsed="false">
      <c r="A24" s="20" t="s">
        <v>56</v>
      </c>
      <c r="F24" s="21" t="n">
        <f aca="false">SUM(F4:F23)</f>
        <v>729011.229636129</v>
      </c>
      <c r="H24" s="22" t="n">
        <f aca="false">SUM(H4:H23)</f>
        <v>6.87761751856053</v>
      </c>
      <c r="L24" s="21" t="n">
        <f aca="false">SUM(L4:L23)</f>
        <v>895212.79519657</v>
      </c>
      <c r="N24" s="22" t="n">
        <f aca="false">SUM(N4:N23)</f>
        <v>8.50988895504868</v>
      </c>
    </row>
    <row r="26" customFormat="false" ht="15" hidden="false" customHeight="true" outlineLevel="0" collapsed="false">
      <c r="A26" s="8" t="s">
        <v>57</v>
      </c>
      <c r="B26" s="8"/>
      <c r="C26" s="8"/>
      <c r="D26" s="8"/>
      <c r="E26" s="8"/>
    </row>
    <row r="27" customFormat="false" ht="15" hidden="false" customHeight="true" outlineLevel="0" collapsed="false">
      <c r="A27" s="9" t="s">
        <v>58</v>
      </c>
      <c r="B27" s="9" t="s">
        <v>59</v>
      </c>
      <c r="C27" s="9" t="s">
        <v>60</v>
      </c>
    </row>
    <row r="28" customFormat="false" ht="15" hidden="false" customHeight="true" outlineLevel="0" collapsed="false">
      <c r="A28" s="10" t="s">
        <v>61</v>
      </c>
      <c r="B28" s="19" t="n">
        <f aca="false">F24</f>
        <v>729011.229636129</v>
      </c>
      <c r="C28" s="18" t="n">
        <f aca="false">H24</f>
        <v>6.87761751856053</v>
      </c>
    </row>
    <row r="29" customFormat="false" ht="15" hidden="false" customHeight="true" outlineLevel="0" collapsed="false">
      <c r="A29" s="10" t="s">
        <v>62</v>
      </c>
      <c r="B29" s="19" t="n">
        <f aca="false">L24</f>
        <v>895212.79519657</v>
      </c>
      <c r="C29" s="18" t="n">
        <f aca="false">N24</f>
        <v>8.50988895504868</v>
      </c>
    </row>
    <row r="31" customFormat="false" ht="15" hidden="false" customHeight="true" outlineLevel="0" collapsed="false">
      <c r="A31" s="10" t="s">
        <v>63</v>
      </c>
      <c r="B31" s="19" t="n">
        <f aca="false">B29-B28</f>
        <v>166201.565560441</v>
      </c>
    </row>
    <row r="32" customFormat="false" ht="15" hidden="false" customHeight="true" outlineLevel="0" collapsed="false">
      <c r="A32" s="10" t="s">
        <v>64</v>
      </c>
      <c r="B32" s="18" t="n">
        <f aca="false">C29-C28</f>
        <v>1.63227143648815</v>
      </c>
    </row>
    <row r="33" customFormat="false" ht="15" hidden="false" customHeight="true" outlineLevel="0" collapsed="false">
      <c r="A33" s="23" t="s">
        <v>65</v>
      </c>
      <c r="B33" s="19" t="n">
        <f aca="false">B31/B32</f>
        <v>101822.259365161</v>
      </c>
    </row>
    <row r="34" customFormat="false" ht="15" hidden="false" customHeight="true" outlineLevel="0" collapsed="false">
      <c r="A34" s="24"/>
      <c r="B34" s="24"/>
    </row>
    <row r="35" customFormat="false" ht="15" hidden="false" customHeight="true" outlineLevel="0" collapsed="false">
      <c r="A35" s="10" t="s">
        <v>66</v>
      </c>
      <c r="B35" s="19" t="n">
        <f aca="false">Parameters!B7*C28-B28</f>
        <v>440183.74851916</v>
      </c>
    </row>
    <row r="36" customFormat="false" ht="15" hidden="false" customHeight="true" outlineLevel="0" collapsed="false">
      <c r="A36" s="10" t="s">
        <v>67</v>
      </c>
      <c r="B36" s="19" t="n">
        <f aca="false">Parameters!B7*C29-B29</f>
        <v>551468.327161705</v>
      </c>
    </row>
    <row r="37" customFormat="false" ht="15" hidden="false" customHeight="true" outlineLevel="0" collapsed="false">
      <c r="A37" s="23" t="s">
        <v>68</v>
      </c>
      <c r="B37" s="19" t="n">
        <f aca="false">B36-B35</f>
        <v>111284.578642545</v>
      </c>
    </row>
    <row r="38" customFormat="false" ht="15" hidden="false" customHeight="true" outlineLevel="0" collapsed="false">
      <c r="A38" s="10" t="s">
        <v>69</v>
      </c>
      <c r="B38" s="19" t="n">
        <f aca="false">Parameters!B7</f>
        <v>170000</v>
      </c>
    </row>
    <row r="39" customFormat="false" ht="15" hidden="false" customHeight="true" outlineLevel="0" collapsed="false">
      <c r="A39" s="23" t="s">
        <v>70</v>
      </c>
      <c r="B39" s="24" t="str">
        <f aca="false">IF(AND(B31&lt;0,B32&gt;0),"DOMINANT",IF(AND(B31&gt;0,B32&lt;0),"DOMINATED",IF(B33&lt;B38,"Cost-effective","Not cost-effective")))</f>
        <v>Cost-effective</v>
      </c>
    </row>
  </sheetData>
  <mergeCells count="2">
    <mergeCell ref="A1:L1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2026-03-19T01:08:50Z</dcterms:created>
  <dc:creator>openpyxl</dc:creator>
  <dc:description/>
  <dc:language>en-US</dc:language>
  <cp:lastModifiedBy/>
  <dcterms:modified xsi:type="dcterms:W3CDTF">2026-03-19T01:09:26Z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